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28" activeTab="0"/>
  </bookViews>
  <sheets>
    <sheet name="Расчёт областной дотации" sheetId="1" r:id="rId1"/>
    <sheet name="ИБР по каждому виду расходов" sheetId="2" r:id="rId2"/>
    <sheet name="Репрезент" sheetId="3" r:id="rId3"/>
    <sheet name="Итого" sheetId="4" r:id="rId4"/>
    <sheet name="Сбалансир" sheetId="5" state="hidden" r:id="rId5"/>
  </sheets>
  <definedNames>
    <definedName name="_xlnm.Print_Titles" localSheetId="1">'ИБР по каждому виду расходов'!$A:$A</definedName>
  </definedNames>
  <calcPr fullCalcOnLoad="1"/>
</workbook>
</file>

<file path=xl/sharedStrings.xml><?xml version="1.0" encoding="utf-8"?>
<sst xmlns="http://schemas.openxmlformats.org/spreadsheetml/2006/main" count="140" uniqueCount="99">
  <si>
    <t>Наименование районов и городов</t>
  </si>
  <si>
    <t>Всего по районам и городам</t>
  </si>
  <si>
    <t>Прочие</t>
  </si>
  <si>
    <t>ИТОГО</t>
  </si>
  <si>
    <t>Формирование, утверждение исполнение бюджета муниципального района, поселения и контроль за исполнением данного бюджета</t>
  </si>
  <si>
    <t>Уд. Вес в ИТОГО</t>
  </si>
  <si>
    <t>Контингент</t>
  </si>
  <si>
    <t>Коэффициент масштаба</t>
  </si>
  <si>
    <t>Коэффициент дисперсности</t>
  </si>
  <si>
    <t>Доля</t>
  </si>
  <si>
    <t>Наименование муниципальных образований</t>
  </si>
  <si>
    <t>(тыс. руб.)</t>
  </si>
  <si>
    <t>ИБР    (гр.2*гр.3/гр2)/(гр2обл*гр.3обл/гр.2обл)</t>
  </si>
  <si>
    <t>ИБР    (гр.6*гр.7*гр.8/гр2)/(гр.6обл*гр.7обл*гр.8обл/гр.2обл)</t>
  </si>
  <si>
    <t>ИБР    (гр.11*гр.12*гр.13*гр.14/гр2)/(гр.11обл*гр.12обл*гр.13обл*гр.14/гр.2обл)</t>
  </si>
  <si>
    <t>Формирование, утверждение исполнение бюджета поселения и контроль за исполнением данного бюджета</t>
  </si>
  <si>
    <t>Наименование поселений</t>
  </si>
  <si>
    <t>Всего по поселениям</t>
  </si>
  <si>
    <t>Культура</t>
  </si>
  <si>
    <t>Доля в ИТОГО</t>
  </si>
  <si>
    <t>Хмел</t>
  </si>
  <si>
    <t>Астрад</t>
  </si>
  <si>
    <t>Никит</t>
  </si>
  <si>
    <t>Сурское</t>
  </si>
  <si>
    <t>К-т машт</t>
  </si>
  <si>
    <t xml:space="preserve">Расчет К масштаба </t>
  </si>
  <si>
    <t>Сарк</t>
  </si>
  <si>
    <t>0,6 и 0,4 величина постоянная</t>
  </si>
  <si>
    <t>Лавинск</t>
  </si>
  <si>
    <t>Чебот</t>
  </si>
  <si>
    <t>Всех</t>
  </si>
  <si>
    <t>Налоговый потенциал</t>
  </si>
  <si>
    <t>Всего доходов           (тыс.руб)</t>
  </si>
  <si>
    <t>Расходы         (тыс.руб)</t>
  </si>
  <si>
    <t>Дефицит , профицит(+.-)</t>
  </si>
  <si>
    <t>Дотация областная (тыс.руб)</t>
  </si>
  <si>
    <t>Хмелевское СП</t>
  </si>
  <si>
    <t>Сарское СП</t>
  </si>
  <si>
    <t>Лавинское СП</t>
  </si>
  <si>
    <t>Астрадамовское СП</t>
  </si>
  <si>
    <t>Чеботаевское СП</t>
  </si>
  <si>
    <t>Никитинское СП</t>
  </si>
  <si>
    <t>Городское СП</t>
  </si>
  <si>
    <t>ИТОГО:</t>
  </si>
  <si>
    <t>Начальник финансового отдела МО "Сурский район"                                                                       Н.А.Сыркина</t>
  </si>
  <si>
    <t>Исп: Кручинкина Л.В.</t>
  </si>
  <si>
    <t>Собственные доходы (тыс.руб)</t>
  </si>
  <si>
    <t>Доходы (тыс.руб)</t>
  </si>
  <si>
    <t>Дотация всего</t>
  </si>
  <si>
    <t xml:space="preserve">Собственные доходы </t>
  </si>
  <si>
    <t>Фонд компенсации</t>
  </si>
  <si>
    <t>Всего доходы</t>
  </si>
  <si>
    <t>Допустимый Дефицит 10%</t>
  </si>
  <si>
    <t>Расчет дотации на сбалансированность из фонда финансовой поддержки муниципальных образований Cурского района на 2008 год</t>
  </si>
  <si>
    <t>дотация на сбалансированность</t>
  </si>
  <si>
    <t>(Таблица № 3)</t>
  </si>
  <si>
    <t>Сурское СП</t>
  </si>
  <si>
    <t>При расчете коэфф.дисперсности берутся села в поселении с числом жителей менее 500 чел.</t>
  </si>
  <si>
    <t>И далее число жителей сел , входящих в состав поселения : на численность всего поселения и к результату прибавляется 1</t>
  </si>
  <si>
    <t>Примечание:</t>
  </si>
  <si>
    <t>Вопросы местного значения, определяющие структуру репрезентативной системы расходов поселений Сурского района</t>
  </si>
  <si>
    <t>Примечание: Для расчета берутся расходы поселений по потребности на год.</t>
  </si>
  <si>
    <t>Всего жит.менее 500 чел</t>
  </si>
  <si>
    <t>Начальник финсового управления администрации МО "Сурский район"                                                    Н.А.Сыркина</t>
  </si>
  <si>
    <t>Начальник финансового управления администрации МО "Сурский район"                                               Н.А.Сыркина</t>
  </si>
  <si>
    <t>Дотация из областного фонда финансовой поддержки ( итог гр2/итог гр.1*численность по каждому поселению)</t>
  </si>
  <si>
    <t xml:space="preserve">администрации МО "Сурский район"    </t>
  </si>
  <si>
    <t>культура</t>
  </si>
  <si>
    <t>всего расходы по потребности</t>
  </si>
  <si>
    <t>итого по району величина постоянная и равна 1</t>
  </si>
  <si>
    <t>всего дотация (из областного ФФП и районного ФФП)</t>
  </si>
  <si>
    <t>формир.бюджета(общегосударственные вопросы)</t>
  </si>
  <si>
    <t>Расходы  по потребности       (тыс.руб)</t>
  </si>
  <si>
    <t>Иные межбюжетные трансферты</t>
  </si>
  <si>
    <t>Всего налоговый потенциал         ( тыс.руб)</t>
  </si>
  <si>
    <t>Дотация на выравнивание  из РФФП                 (тыс.руб)</t>
  </si>
  <si>
    <t>Всего дотация и иные межбюджетные трансферты</t>
  </si>
  <si>
    <t xml:space="preserve">Исп: </t>
  </si>
  <si>
    <t>0,6*2,38+1,08/2,38=1,43+1,08/2,38=2,51/2,38=1,05</t>
  </si>
  <si>
    <t>0,6*1,489+1,08/1,574=0,89+1,08/1,489=1,97/1,489=1,33</t>
  </si>
  <si>
    <t>0,6*8,796+1,08/8,796=5,24+1,08/8,796=6,33/8,796=0,72</t>
  </si>
  <si>
    <t>дотации - расчет дотаций</t>
  </si>
  <si>
    <t>0,6*2,071+0,4*2,70/2,071=1,24+1,08/2,071=2,32/2,071=1,12</t>
  </si>
  <si>
    <t>0,6*1,689+0,4*2,70/1,689=1,01+1,08/1,689=2,09/1,689=1,24</t>
  </si>
  <si>
    <t>0,6*1,363+0,4*2,70/1,363=0,82+1,08/1,363=1,90/1,363=1,39</t>
  </si>
  <si>
    <t>0,6*1,130+1,08/1,130=0,68+1,08/1,130=1,76/1,130=1,56</t>
  </si>
  <si>
    <t>Распределение дотации на выравнивание бюджетной обеспеченности поселений из районного фонда финансовой поддержки поселений на 2014 год</t>
  </si>
  <si>
    <t xml:space="preserve"> и показатели для расчёта их индекса бюджетных расходов на 2015год</t>
  </si>
  <si>
    <t>тел: 2-22-83</t>
  </si>
  <si>
    <t>Сурское ГП</t>
  </si>
  <si>
    <t>ИБР муниципального образования гр.20=(гр.4*0,41)+(гр.9*0,21)+(гр.15*0,38)</t>
  </si>
  <si>
    <t>Расчёт  дотации из районного фонда финансовой поддержки поселений за счет субвенций муниципальным районам на исполнение государственных полномочий по расчету и предоставлению дотаций в бюджет поселений муниципальных образований Сурского района на 2021 год</t>
  </si>
  <si>
    <t>5822000-(2950+(2950*10%))=5818755</t>
  </si>
  <si>
    <t>15,9/7(посел)=2,27</t>
  </si>
  <si>
    <t>0,4*2,27=0,908</t>
  </si>
  <si>
    <t>Расчёт индекса бюджетных расходов муниципальных образований Сурского района на 2021 год</t>
  </si>
  <si>
    <t xml:space="preserve">Начальник финансового управления                                          </t>
  </si>
  <si>
    <t>Н.Н.Зимина</t>
  </si>
  <si>
    <t>Численность населения на 01.01.2020 (тыс.чел.)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</si>
</sst>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&quot;р.&quot;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0.0;[Red]0.0"/>
    <numFmt numFmtId="181" formatCode="#,##0.00&quot;р.&quot;"/>
    <numFmt numFmtId="182" formatCode="#,##0.00_р_."/>
  </numFmts>
  <fonts count="48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72" fontId="1" fillId="0" borderId="0" xfId="0" applyNumberFormat="1" applyFont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72" fontId="4" fillId="0" borderId="0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2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72" fontId="0" fillId="0" borderId="10" xfId="0" applyNumberFormat="1" applyBorder="1" applyAlignment="1">
      <alignment/>
    </xf>
    <xf numFmtId="180" fontId="0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7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180" fontId="7" fillId="0" borderId="10" xfId="0" applyNumberFormat="1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173" fontId="1" fillId="0" borderId="0" xfId="0" applyNumberFormat="1" applyFont="1" applyAlignment="1">
      <alignment/>
    </xf>
    <xf numFmtId="0" fontId="7" fillId="0" borderId="10" xfId="0" applyFont="1" applyBorder="1" applyAlignment="1">
      <alignment horizontal="right"/>
    </xf>
    <xf numFmtId="0" fontId="1" fillId="35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2" fontId="10" fillId="33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2" fontId="1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10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47" fillId="0" borderId="0" xfId="0" applyFont="1" applyAlignment="1">
      <alignment/>
    </xf>
    <xf numFmtId="4" fontId="10" fillId="0" borderId="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3" fontId="1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30.625" style="0" customWidth="1"/>
    <col min="2" max="2" width="25.375" style="0" customWidth="1"/>
    <col min="3" max="3" width="26.375" style="0" customWidth="1"/>
    <col min="4" max="4" width="11.625" style="0" customWidth="1"/>
    <col min="5" max="5" width="10.875" style="0" customWidth="1"/>
  </cols>
  <sheetData>
    <row r="1" spans="1:4" ht="64.5" customHeight="1">
      <c r="A1" s="55" t="s">
        <v>91</v>
      </c>
      <c r="B1" s="55"/>
      <c r="C1" s="55"/>
      <c r="D1" s="1"/>
    </row>
    <row r="2" spans="1:4" ht="15.75">
      <c r="A2" s="56"/>
      <c r="B2" s="56"/>
      <c r="C2" s="56"/>
      <c r="D2" s="1"/>
    </row>
    <row r="3" spans="1:4" ht="143.25" customHeight="1">
      <c r="A3" s="4" t="s">
        <v>10</v>
      </c>
      <c r="B3" s="4" t="s">
        <v>98</v>
      </c>
      <c r="C3" s="4" t="s">
        <v>65</v>
      </c>
      <c r="D3" s="1"/>
    </row>
    <row r="4" spans="1:4" ht="15.75">
      <c r="A4" s="4"/>
      <c r="B4" s="36">
        <v>1</v>
      </c>
      <c r="C4" s="6">
        <v>2</v>
      </c>
      <c r="D4" s="1"/>
    </row>
    <row r="5" spans="1:7" ht="15.75">
      <c r="A5" s="7" t="s">
        <v>36</v>
      </c>
      <c r="B5" s="7">
        <v>1.5</v>
      </c>
      <c r="C5" s="52">
        <f>C12/B12*B5</f>
        <v>548.9391509433962</v>
      </c>
      <c r="D5" s="14"/>
      <c r="E5" s="15"/>
      <c r="G5" s="16"/>
    </row>
    <row r="6" spans="1:7" ht="15.75">
      <c r="A6" s="7" t="s">
        <v>37</v>
      </c>
      <c r="B6" s="7">
        <v>1.4</v>
      </c>
      <c r="C6" s="52">
        <f>C12/B12*B6</f>
        <v>512.3432075471696</v>
      </c>
      <c r="D6" s="14"/>
      <c r="E6" s="15"/>
      <c r="G6" s="16"/>
    </row>
    <row r="7" spans="1:7" ht="15.75">
      <c r="A7" s="7" t="s">
        <v>38</v>
      </c>
      <c r="B7" s="7">
        <v>1.1</v>
      </c>
      <c r="C7" s="52">
        <f>C12/B12*B7+0.001</f>
        <v>402.5563773584905</v>
      </c>
      <c r="D7" s="14"/>
      <c r="E7" s="15"/>
      <c r="G7" s="16"/>
    </row>
    <row r="8" spans="1:7" ht="15.75">
      <c r="A8" s="7" t="s">
        <v>39</v>
      </c>
      <c r="B8" s="7">
        <v>1.9</v>
      </c>
      <c r="C8" s="52">
        <f>C12/B12*B8-0.001</f>
        <v>695.3219245283018</v>
      </c>
      <c r="D8" s="14"/>
      <c r="E8" s="15"/>
      <c r="G8" s="16"/>
    </row>
    <row r="9" spans="1:7" ht="15.75">
      <c r="A9" s="7" t="s">
        <v>40</v>
      </c>
      <c r="B9" s="7">
        <v>0.9</v>
      </c>
      <c r="C9" s="52">
        <f>C12/B12*B9</f>
        <v>329.3634905660377</v>
      </c>
      <c r="D9" s="14"/>
      <c r="E9" s="15"/>
      <c r="G9" s="16"/>
    </row>
    <row r="10" spans="1:7" ht="15.75">
      <c r="A10" s="7" t="s">
        <v>41</v>
      </c>
      <c r="B10" s="7">
        <v>1.3</v>
      </c>
      <c r="C10" s="52">
        <f>C12/B12*B10+0.001</f>
        <v>475.7482641509433</v>
      </c>
      <c r="D10" s="14"/>
      <c r="E10" s="15"/>
      <c r="G10" s="16"/>
    </row>
    <row r="11" spans="1:7" ht="15.75">
      <c r="A11" s="7" t="s">
        <v>89</v>
      </c>
      <c r="B11" s="7">
        <v>7.8</v>
      </c>
      <c r="C11" s="52">
        <f>C12/B12*B11</f>
        <v>2854.48358490566</v>
      </c>
      <c r="D11" s="14"/>
      <c r="E11" s="15"/>
      <c r="G11" s="16"/>
    </row>
    <row r="12" spans="1:5" ht="15.75">
      <c r="A12" s="13" t="s">
        <v>17</v>
      </c>
      <c r="B12" s="54">
        <f>SUM(B5:B11)</f>
        <v>15.900000000000002</v>
      </c>
      <c r="C12" s="53">
        <v>5818.755</v>
      </c>
      <c r="D12" s="17"/>
      <c r="E12" s="15"/>
    </row>
    <row r="13" spans="1:4" ht="15.75">
      <c r="A13" s="18"/>
      <c r="B13" s="1"/>
      <c r="C13" s="1"/>
      <c r="D13" s="1"/>
    </row>
    <row r="14" spans="1:4" ht="15.75">
      <c r="A14" s="1" t="s">
        <v>81</v>
      </c>
      <c r="B14" s="1"/>
      <c r="C14" s="1"/>
      <c r="D14" s="1"/>
    </row>
    <row r="15" spans="1:4" ht="15.75">
      <c r="A15" s="1" t="s">
        <v>92</v>
      </c>
      <c r="B15" s="1"/>
      <c r="C15" s="1"/>
      <c r="D15" s="1"/>
    </row>
    <row r="16" spans="1:4" ht="15.75">
      <c r="A16" s="1"/>
      <c r="B16" s="1"/>
      <c r="C16" s="1"/>
      <c r="D16" s="1"/>
    </row>
    <row r="17" spans="1:4" ht="15.75">
      <c r="A17" s="1"/>
      <c r="B17" s="1"/>
      <c r="C17" s="1"/>
      <c r="D17" s="1"/>
    </row>
    <row r="18" spans="1:4" ht="15.75">
      <c r="A18" s="1" t="s">
        <v>96</v>
      </c>
      <c r="D18" s="1"/>
    </row>
    <row r="19" spans="1:4" ht="15.75">
      <c r="A19" s="1" t="s">
        <v>66</v>
      </c>
      <c r="B19" s="1"/>
      <c r="C19" s="47" t="s">
        <v>97</v>
      </c>
      <c r="D19" s="1"/>
    </row>
    <row r="21" ht="15.75">
      <c r="A21" s="38" t="s">
        <v>77</v>
      </c>
    </row>
    <row r="22" ht="15.75">
      <c r="A22" s="38" t="s">
        <v>88</v>
      </c>
    </row>
  </sheetData>
  <sheetProtection/>
  <mergeCells count="2">
    <mergeCell ref="A1:C1"/>
    <mergeCell ref="A2:C2"/>
  </mergeCells>
  <printOptions/>
  <pageMargins left="1.3779527559055118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80"/>
  <sheetViews>
    <sheetView zoomScale="75" zoomScaleNormal="75" zoomScalePageLayoutView="0" workbookViewId="0" topLeftCell="A1">
      <selection activeCell="D8" sqref="D8"/>
    </sheetView>
  </sheetViews>
  <sheetFormatPr defaultColWidth="9.00390625" defaultRowHeight="12.75"/>
  <cols>
    <col min="1" max="1" width="20.75390625" style="0" customWidth="1"/>
    <col min="2" max="2" width="11.625" style="0" customWidth="1"/>
    <col min="3" max="3" width="15.375" style="0" customWidth="1"/>
    <col min="4" max="4" width="16.00390625" style="0" customWidth="1"/>
    <col min="5" max="5" width="16.625" style="0" customWidth="1"/>
    <col min="6" max="6" width="10.375" style="0" customWidth="1"/>
    <col min="7" max="7" width="13.625" style="0" customWidth="1"/>
    <col min="8" max="8" width="15.25390625" style="0" customWidth="1"/>
    <col min="9" max="9" width="16.875" style="0" customWidth="1"/>
    <col min="10" max="10" width="17.00390625" style="0" customWidth="1"/>
    <col min="11" max="11" width="10.875" style="0" customWidth="1"/>
    <col min="12" max="12" width="12.75390625" style="0" customWidth="1"/>
    <col min="13" max="14" width="14.375" style="0" customWidth="1"/>
    <col min="15" max="15" width="15.125" style="0" customWidth="1"/>
    <col min="16" max="16" width="18.125" style="0" customWidth="1"/>
  </cols>
  <sheetData>
    <row r="1" spans="1:29" ht="15.75">
      <c r="A1" s="56" t="s">
        <v>95</v>
      </c>
      <c r="B1" s="56"/>
      <c r="C1" s="56"/>
      <c r="D1" s="56"/>
      <c r="E1" s="56"/>
      <c r="F1" s="56"/>
      <c r="G1" s="56"/>
      <c r="H1" s="56"/>
      <c r="I1" s="56"/>
      <c r="J1" s="5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53.25" customHeight="1">
      <c r="A3" s="57" t="s">
        <v>0</v>
      </c>
      <c r="B3" s="57" t="s">
        <v>4</v>
      </c>
      <c r="C3" s="59"/>
      <c r="D3" s="59"/>
      <c r="E3" s="59"/>
      <c r="F3" s="57" t="s">
        <v>18</v>
      </c>
      <c r="G3" s="59"/>
      <c r="H3" s="59"/>
      <c r="I3" s="59"/>
      <c r="J3" s="59"/>
      <c r="K3" s="57" t="s">
        <v>2</v>
      </c>
      <c r="L3" s="59"/>
      <c r="M3" s="59"/>
      <c r="N3" s="59"/>
      <c r="O3" s="59"/>
      <c r="P3" s="57" t="s">
        <v>90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16.25" customHeight="1">
      <c r="A4" s="58"/>
      <c r="B4" s="4" t="s">
        <v>9</v>
      </c>
      <c r="C4" s="4" t="s">
        <v>6</v>
      </c>
      <c r="D4" s="4" t="s">
        <v>7</v>
      </c>
      <c r="E4" s="4" t="s">
        <v>12</v>
      </c>
      <c r="F4" s="4" t="s">
        <v>9</v>
      </c>
      <c r="G4" s="4" t="s">
        <v>6</v>
      </c>
      <c r="H4" s="4" t="s">
        <v>8</v>
      </c>
      <c r="I4" s="4" t="s">
        <v>7</v>
      </c>
      <c r="J4" s="4" t="s">
        <v>13</v>
      </c>
      <c r="K4" s="4" t="s">
        <v>9</v>
      </c>
      <c r="L4" s="4" t="s">
        <v>6</v>
      </c>
      <c r="M4" s="4" t="s">
        <v>8</v>
      </c>
      <c r="N4" s="4" t="s">
        <v>24</v>
      </c>
      <c r="O4" s="4" t="s">
        <v>14</v>
      </c>
      <c r="P4" s="57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>
      <c r="A5" s="6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15</v>
      </c>
      <c r="P5" s="6">
        <v>20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>
      <c r="A6" s="7" t="s">
        <v>36</v>
      </c>
      <c r="B6" s="10"/>
      <c r="C6" s="7">
        <f>'Расчёт областной дотации'!B5</f>
        <v>1.5</v>
      </c>
      <c r="D6" s="10">
        <f>(0.6*C6+0.4*2.27)/C6</f>
        <v>1.2053333333333331</v>
      </c>
      <c r="E6" s="10">
        <f>(C6*D6/C6)/(C14*D14/C14)</f>
        <v>1.2053333333333331</v>
      </c>
      <c r="F6" s="10"/>
      <c r="G6" s="7">
        <f>C6</f>
        <v>1.5</v>
      </c>
      <c r="H6" s="10">
        <f>H21/A24+1</f>
        <v>1.0955974842767295</v>
      </c>
      <c r="I6" s="10">
        <f>D6</f>
        <v>1.2053333333333331</v>
      </c>
      <c r="J6" s="10">
        <f>(G6*H6*I6/G6)/(G14*H14*I14/G14)</f>
        <v>0.9169755728302325</v>
      </c>
      <c r="K6" s="10"/>
      <c r="L6" s="7">
        <f>G6</f>
        <v>1.5</v>
      </c>
      <c r="M6" s="10">
        <f>H6</f>
        <v>1.0955974842767295</v>
      </c>
      <c r="N6" s="10">
        <f>I6</f>
        <v>1.2053333333333331</v>
      </c>
      <c r="O6" s="10">
        <f>(L6*M6*N6/L6)/(L14*M14*N14/L14)</f>
        <v>0.9169755728302325</v>
      </c>
      <c r="P6" s="10">
        <f>(0.27*E6)+(0.2*J6)+(0.53*O6)</f>
        <v>0.9948321681660697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>
      <c r="A7" s="7" t="s">
        <v>37</v>
      </c>
      <c r="B7" s="10"/>
      <c r="C7" s="7">
        <f>'Расчёт областной дотации'!B6</f>
        <v>1.4</v>
      </c>
      <c r="D7" s="10">
        <f aca="true" t="shared" si="0" ref="D7:D12">(0.6*C7+0.4*2.27)/C7</f>
        <v>1.2485714285714287</v>
      </c>
      <c r="E7" s="10">
        <f aca="true" t="shared" si="1" ref="E7:E12">(C7*D7/C7)/1</f>
        <v>1.2485714285714287</v>
      </c>
      <c r="F7" s="10"/>
      <c r="G7" s="7">
        <f aca="true" t="shared" si="2" ref="G7:G14">C7</f>
        <v>1.4</v>
      </c>
      <c r="H7" s="10">
        <f>H22/A24+1</f>
        <v>1.0345911949685536</v>
      </c>
      <c r="I7" s="10">
        <f aca="true" t="shared" si="3" ref="I7:I14">D7</f>
        <v>1.2485714285714287</v>
      </c>
      <c r="J7" s="10">
        <f>(G7*H7*I7/G7)/(G14*H14*I14/G14)</f>
        <v>0.8969779020001748</v>
      </c>
      <c r="K7" s="10"/>
      <c r="L7" s="7">
        <f aca="true" t="shared" si="4" ref="L7:L14">G7</f>
        <v>1.4</v>
      </c>
      <c r="M7" s="10">
        <f aca="true" t="shared" si="5" ref="M7:M14">H7</f>
        <v>1.0345911949685536</v>
      </c>
      <c r="N7" s="10">
        <f aca="true" t="shared" si="6" ref="N7:N14">I7</f>
        <v>1.2485714285714287</v>
      </c>
      <c r="O7" s="10">
        <f>(L7*M7*N7/L7)/(L14*M14*N14/L14)</f>
        <v>0.8969779020001748</v>
      </c>
      <c r="P7" s="10">
        <f aca="true" t="shared" si="7" ref="P7:P14">(0.27*E7)+(0.2*J7)+(0.53*O7)</f>
        <v>0.9919081541744134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>
      <c r="A8" s="7" t="s">
        <v>38</v>
      </c>
      <c r="B8" s="10"/>
      <c r="C8" s="7">
        <f>'Расчёт областной дотации'!B7</f>
        <v>1.1</v>
      </c>
      <c r="D8" s="10">
        <f t="shared" si="0"/>
        <v>1.4254545454545453</v>
      </c>
      <c r="E8" s="10">
        <f t="shared" si="1"/>
        <v>1.4254545454545453</v>
      </c>
      <c r="F8" s="10"/>
      <c r="G8" s="7">
        <f t="shared" si="2"/>
        <v>1.1</v>
      </c>
      <c r="H8" s="10">
        <f>H23/A24+1</f>
        <v>1.028427672955975</v>
      </c>
      <c r="I8" s="10">
        <f t="shared" si="3"/>
        <v>1.4254545454545453</v>
      </c>
      <c r="J8" s="10">
        <f>(G8*H8*I8/G8)/(G14*H14*I14/G14)</f>
        <v>1.0179505951293881</v>
      </c>
      <c r="K8" s="10"/>
      <c r="L8" s="7">
        <f t="shared" si="4"/>
        <v>1.1</v>
      </c>
      <c r="M8" s="10">
        <f t="shared" si="5"/>
        <v>1.028427672955975</v>
      </c>
      <c r="N8" s="10">
        <f t="shared" si="6"/>
        <v>1.4254545454545453</v>
      </c>
      <c r="O8" s="10">
        <f>(L8*M8*N8/L8)/(L14*M14*N14/L14)</f>
        <v>1.0179505951293881</v>
      </c>
      <c r="P8" s="10">
        <f t="shared" si="7"/>
        <v>1.1279766617171805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>
      <c r="A9" s="7" t="s">
        <v>39</v>
      </c>
      <c r="B9" s="10"/>
      <c r="C9" s="7">
        <f>'Расчёт областной дотации'!B8</f>
        <v>1.9</v>
      </c>
      <c r="D9" s="10">
        <f t="shared" si="0"/>
        <v>1.0778947368421052</v>
      </c>
      <c r="E9" s="10">
        <f t="shared" si="1"/>
        <v>1.0778947368421052</v>
      </c>
      <c r="F9" s="10"/>
      <c r="G9" s="7">
        <f t="shared" si="2"/>
        <v>1.9</v>
      </c>
      <c r="H9" s="10">
        <f>H24/A24+1</f>
        <v>1.0737106918238994</v>
      </c>
      <c r="I9" s="10">
        <f t="shared" si="3"/>
        <v>1.0778947368421052</v>
      </c>
      <c r="J9" s="10">
        <f>(G9*H9*I9/G9)/(G14*H14*I14/G14)</f>
        <v>0.8036430669651682</v>
      </c>
      <c r="K9" s="10"/>
      <c r="L9" s="7">
        <f t="shared" si="4"/>
        <v>1.9</v>
      </c>
      <c r="M9" s="10">
        <f t="shared" si="5"/>
        <v>1.0737106918238994</v>
      </c>
      <c r="N9" s="10">
        <f t="shared" si="6"/>
        <v>1.0778947368421052</v>
      </c>
      <c r="O9" s="10">
        <f>(L9*M9*N9/L9)/(L14*M14*N14/L14)</f>
        <v>0.8036430669651682</v>
      </c>
      <c r="P9" s="10">
        <f t="shared" si="7"/>
        <v>0.8776910178319413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>
      <c r="A10" s="7" t="s">
        <v>40</v>
      </c>
      <c r="B10" s="10"/>
      <c r="C10" s="7">
        <f>'Расчёт областной дотации'!B9</f>
        <v>0.9</v>
      </c>
      <c r="D10" s="10">
        <f t="shared" si="0"/>
        <v>1.6088888888888888</v>
      </c>
      <c r="E10" s="10">
        <f t="shared" si="1"/>
        <v>1.6088888888888888</v>
      </c>
      <c r="F10" s="10"/>
      <c r="G10" s="7">
        <f t="shared" si="2"/>
        <v>0.9</v>
      </c>
      <c r="H10" s="10">
        <f>H25/A24+1</f>
        <v>1.0596226415094339</v>
      </c>
      <c r="I10" s="10">
        <f t="shared" si="3"/>
        <v>1.6088888888888888</v>
      </c>
      <c r="J10" s="10">
        <f>(G10*H10*I10/G10)/(G14*H14*I14/G14)</f>
        <v>1.1837959647130754</v>
      </c>
      <c r="K10" s="10"/>
      <c r="L10" s="7">
        <f t="shared" si="4"/>
        <v>0.9</v>
      </c>
      <c r="M10" s="10">
        <f t="shared" si="5"/>
        <v>1.0596226415094339</v>
      </c>
      <c r="N10" s="10">
        <f t="shared" si="6"/>
        <v>1.6088888888888888</v>
      </c>
      <c r="O10" s="10">
        <f>(L10*M10*N10/L10)/(L14*M14*N14/L14)</f>
        <v>1.1837959647130754</v>
      </c>
      <c r="P10" s="10">
        <f t="shared" si="7"/>
        <v>1.2985710542405449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>
      <c r="A11" s="7" t="s">
        <v>41</v>
      </c>
      <c r="B11" s="10"/>
      <c r="C11" s="7">
        <f>'Расчёт областной дотации'!B10</f>
        <v>1.3</v>
      </c>
      <c r="D11" s="10">
        <f t="shared" si="0"/>
        <v>1.2984615384615386</v>
      </c>
      <c r="E11" s="10">
        <f t="shared" si="1"/>
        <v>1.2984615384615386</v>
      </c>
      <c r="F11" s="10"/>
      <c r="G11" s="7">
        <f t="shared" si="2"/>
        <v>1.3</v>
      </c>
      <c r="H11" s="10">
        <f>H26/A24+1</f>
        <v>1.07874213836478</v>
      </c>
      <c r="I11" s="10">
        <f t="shared" si="3"/>
        <v>1.2984615384615386</v>
      </c>
      <c r="J11" s="10">
        <f>(G11*H11*I11/G11)/(G14*H14*I14/G14)</f>
        <v>0.9726269677566736</v>
      </c>
      <c r="K11" s="10"/>
      <c r="L11" s="7">
        <f t="shared" si="4"/>
        <v>1.3</v>
      </c>
      <c r="M11" s="10">
        <f t="shared" si="5"/>
        <v>1.07874213836478</v>
      </c>
      <c r="N11" s="10">
        <f t="shared" si="6"/>
        <v>1.2984615384615386</v>
      </c>
      <c r="O11" s="10">
        <f>(L11*M11*N11/L11)/(L14*M14*N14/L14)</f>
        <v>0.9726269677566736</v>
      </c>
      <c r="P11" s="10">
        <f t="shared" si="7"/>
        <v>1.0606023018469872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>
      <c r="A12" s="7" t="s">
        <v>56</v>
      </c>
      <c r="B12" s="10"/>
      <c r="C12" s="7">
        <f>'Расчёт областной дотации'!B11</f>
        <v>7.8</v>
      </c>
      <c r="D12" s="10">
        <f t="shared" si="0"/>
        <v>0.7164102564102565</v>
      </c>
      <c r="E12" s="10">
        <f t="shared" si="1"/>
        <v>0.7164102564102565</v>
      </c>
      <c r="F12" s="10"/>
      <c r="G12" s="7">
        <f t="shared" si="2"/>
        <v>7.8</v>
      </c>
      <c r="H12" s="10">
        <f>H28/A24+1</f>
        <v>1.440125786163522</v>
      </c>
      <c r="I12" s="10">
        <f t="shared" si="3"/>
        <v>0.7164102564102565</v>
      </c>
      <c r="J12" s="10">
        <f>(G12*H12*I12/G12)/(G14*H14*I14/G14)</f>
        <v>0.7164102564102565</v>
      </c>
      <c r="K12" s="10"/>
      <c r="L12" s="7">
        <f t="shared" si="4"/>
        <v>7.8</v>
      </c>
      <c r="M12" s="10">
        <f t="shared" si="5"/>
        <v>1.440125786163522</v>
      </c>
      <c r="N12" s="10">
        <f t="shared" si="6"/>
        <v>0.7164102564102565</v>
      </c>
      <c r="O12" s="10">
        <f>(L12*M12*N12/L12)/(L14*M14*N14/L14)</f>
        <v>0.7164102564102565</v>
      </c>
      <c r="P12" s="10">
        <f t="shared" si="7"/>
        <v>0.7164102564102566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>
      <c r="A13" s="7"/>
      <c r="B13" s="10"/>
      <c r="C13" s="7"/>
      <c r="D13" s="7"/>
      <c r="E13" s="10"/>
      <c r="F13" s="10"/>
      <c r="G13" s="7">
        <f t="shared" si="2"/>
        <v>0</v>
      </c>
      <c r="H13" s="10"/>
      <c r="I13" s="10"/>
      <c r="J13" s="10"/>
      <c r="K13" s="10"/>
      <c r="L13" s="7"/>
      <c r="M13" s="10"/>
      <c r="N13" s="10"/>
      <c r="O13" s="10"/>
      <c r="P13" s="10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31.5">
      <c r="A14" s="4" t="s">
        <v>1</v>
      </c>
      <c r="B14" s="20">
        <f>K28/M28</f>
        <v>0.2665272417653159</v>
      </c>
      <c r="C14" s="7">
        <f>SUM(C6:C13)</f>
        <v>15.900000000000002</v>
      </c>
      <c r="D14" s="12">
        <v>1</v>
      </c>
      <c r="E14" s="10">
        <f>(C14*D14/C14)/1</f>
        <v>1</v>
      </c>
      <c r="F14" s="19">
        <f>L28/M28</f>
        <v>0.20147585327722511</v>
      </c>
      <c r="G14" s="7">
        <f t="shared" si="2"/>
        <v>15.900000000000002</v>
      </c>
      <c r="H14" s="10">
        <f>H28/A24+1</f>
        <v>1.440125786163522</v>
      </c>
      <c r="I14" s="12">
        <f t="shared" si="3"/>
        <v>1</v>
      </c>
      <c r="J14" s="10">
        <f>(G14*H14*I14/G14)/(G14*H14*I14/G14)</f>
        <v>1</v>
      </c>
      <c r="K14" s="19">
        <f>M30/M28</f>
        <v>0.5319969049574591</v>
      </c>
      <c r="L14" s="7">
        <f t="shared" si="4"/>
        <v>15.900000000000002</v>
      </c>
      <c r="M14" s="10">
        <f t="shared" si="5"/>
        <v>1.440125786163522</v>
      </c>
      <c r="N14" s="12">
        <f t="shared" si="6"/>
        <v>1</v>
      </c>
      <c r="O14" s="10">
        <f>(L14*M14*N14/L14)/(L14*M14*N14/L14)</f>
        <v>1</v>
      </c>
      <c r="P14" s="10">
        <f t="shared" si="7"/>
        <v>1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>
      <c r="A15" s="18"/>
      <c r="B15" s="1"/>
      <c r="C15" s="1"/>
      <c r="D15" s="1"/>
      <c r="E15" s="1"/>
      <c r="F15" s="1"/>
      <c r="G15" s="1"/>
      <c r="H15" s="1"/>
      <c r="I15" s="1"/>
      <c r="J15" s="34"/>
      <c r="K15" s="1"/>
      <c r="L15" s="1"/>
      <c r="M15" s="1"/>
      <c r="N15" s="1"/>
      <c r="O15" s="3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>
      <c r="A17" s="1" t="s">
        <v>59</v>
      </c>
      <c r="B17" s="1"/>
      <c r="C17" s="1"/>
      <c r="D17" s="1"/>
      <c r="E17" s="1"/>
      <c r="F17" s="1"/>
      <c r="G17" s="1"/>
      <c r="H17" s="1" t="s">
        <v>57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>
      <c r="A18" s="1"/>
      <c r="B18" s="1"/>
      <c r="C18" s="1"/>
      <c r="D18" s="1"/>
      <c r="E18" s="1"/>
      <c r="F18" s="1"/>
      <c r="G18" s="1"/>
      <c r="H18" s="1" t="s">
        <v>58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94.5">
      <c r="A20" s="1" t="s">
        <v>27</v>
      </c>
      <c r="B20" s="1"/>
      <c r="C20" s="1"/>
      <c r="D20" s="1"/>
      <c r="E20" s="1"/>
      <c r="F20" s="1"/>
      <c r="G20" s="1"/>
      <c r="H20" s="33" t="s">
        <v>62</v>
      </c>
      <c r="I20" s="1"/>
      <c r="J20" s="1"/>
      <c r="K20" s="33" t="s">
        <v>71</v>
      </c>
      <c r="L20" s="1" t="s">
        <v>67</v>
      </c>
      <c r="M20" s="33" t="s">
        <v>68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>
      <c r="A21" s="1" t="s">
        <v>25</v>
      </c>
      <c r="B21" s="1" t="s">
        <v>20</v>
      </c>
      <c r="C21" s="48" t="s">
        <v>82</v>
      </c>
      <c r="D21" s="48"/>
      <c r="E21" s="48"/>
      <c r="F21" s="48"/>
      <c r="G21" s="48"/>
      <c r="H21" s="1">
        <v>1520</v>
      </c>
      <c r="I21" s="48"/>
      <c r="J21" s="48"/>
      <c r="K21" s="39">
        <v>2120.6</v>
      </c>
      <c r="L21" s="39">
        <v>2024.5</v>
      </c>
      <c r="M21" s="38">
        <v>6877.8</v>
      </c>
      <c r="N21" s="1"/>
      <c r="O21" s="1">
        <f>K21+L21</f>
        <v>4145.1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>
      <c r="A22" s="1" t="s">
        <v>93</v>
      </c>
      <c r="B22" s="1" t="s">
        <v>26</v>
      </c>
      <c r="C22" s="48" t="s">
        <v>83</v>
      </c>
      <c r="D22" s="48"/>
      <c r="E22" s="48"/>
      <c r="F22" s="48"/>
      <c r="G22" s="48"/>
      <c r="H22" s="1">
        <v>550</v>
      </c>
      <c r="I22" s="48"/>
      <c r="J22" s="48"/>
      <c r="K22" s="39">
        <v>2134.9</v>
      </c>
      <c r="L22" s="39">
        <v>1197.2</v>
      </c>
      <c r="M22" s="38">
        <v>4720.3</v>
      </c>
      <c r="N22" s="1"/>
      <c r="O22" s="1">
        <f aca="true" t="shared" si="8" ref="O22:O27">K22+L22</f>
        <v>3332.1000000000004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>
      <c r="A23" s="1" t="s">
        <v>94</v>
      </c>
      <c r="B23" s="1" t="s">
        <v>28</v>
      </c>
      <c r="C23" s="48" t="s">
        <v>84</v>
      </c>
      <c r="D23" s="48"/>
      <c r="E23" s="48"/>
      <c r="F23" s="48"/>
      <c r="G23" s="48"/>
      <c r="H23" s="1">
        <v>452</v>
      </c>
      <c r="I23" s="48"/>
      <c r="J23" s="48"/>
      <c r="K23" s="39">
        <v>1878</v>
      </c>
      <c r="L23" s="39">
        <v>1115.8</v>
      </c>
      <c r="M23" s="38">
        <v>4641.2</v>
      </c>
      <c r="N23" s="1"/>
      <c r="O23" s="1">
        <f t="shared" si="8"/>
        <v>2993.8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>
      <c r="A24" s="1">
        <v>15900</v>
      </c>
      <c r="B24" s="1" t="s">
        <v>21</v>
      </c>
      <c r="C24" s="48" t="s">
        <v>78</v>
      </c>
      <c r="D24" s="48"/>
      <c r="E24" s="48"/>
      <c r="F24" s="48"/>
      <c r="G24" s="48"/>
      <c r="H24" s="1">
        <v>1172</v>
      </c>
      <c r="I24" s="48"/>
      <c r="J24" s="48"/>
      <c r="K24" s="39">
        <v>2290.3</v>
      </c>
      <c r="L24" s="39">
        <v>2078.2</v>
      </c>
      <c r="M24" s="38">
        <v>6453</v>
      </c>
      <c r="N24" s="1"/>
      <c r="O24" s="1">
        <f t="shared" si="8"/>
        <v>4368.5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>
      <c r="A25" s="1"/>
      <c r="B25" s="1" t="s">
        <v>29</v>
      </c>
      <c r="C25" s="48" t="s">
        <v>85</v>
      </c>
      <c r="D25" s="48"/>
      <c r="E25" s="48"/>
      <c r="F25" s="48"/>
      <c r="G25" s="48"/>
      <c r="H25" s="1">
        <v>948</v>
      </c>
      <c r="I25" s="48"/>
      <c r="J25" s="48"/>
      <c r="K25" s="39">
        <v>1841.2</v>
      </c>
      <c r="L25" s="39">
        <v>2001.8</v>
      </c>
      <c r="M25" s="38">
        <v>5204.8</v>
      </c>
      <c r="N25" s="1"/>
      <c r="O25" s="1">
        <f t="shared" si="8"/>
        <v>3843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>
      <c r="A26" s="1"/>
      <c r="B26" s="1" t="s">
        <v>22</v>
      </c>
      <c r="C26" s="48" t="s">
        <v>79</v>
      </c>
      <c r="D26" s="48"/>
      <c r="E26" s="48"/>
      <c r="F26" s="48"/>
      <c r="G26" s="48"/>
      <c r="H26" s="1">
        <v>1252</v>
      </c>
      <c r="I26" s="48"/>
      <c r="J26" s="48"/>
      <c r="K26" s="39">
        <v>2019</v>
      </c>
      <c r="L26" s="39">
        <v>1968.9</v>
      </c>
      <c r="M26" s="38">
        <v>6394.9</v>
      </c>
      <c r="N26" s="1"/>
      <c r="O26" s="1">
        <f t="shared" si="8"/>
        <v>3987.9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>
      <c r="A27" s="1"/>
      <c r="B27" s="1" t="s">
        <v>23</v>
      </c>
      <c r="C27" s="48" t="s">
        <v>80</v>
      </c>
      <c r="D27" s="48"/>
      <c r="E27" s="48"/>
      <c r="F27" s="48"/>
      <c r="G27" s="48"/>
      <c r="H27" s="1">
        <v>1104</v>
      </c>
      <c r="I27" s="48"/>
      <c r="J27" s="48"/>
      <c r="K27" s="39">
        <v>4525.5</v>
      </c>
      <c r="L27" s="39">
        <v>2320.4</v>
      </c>
      <c r="M27" s="38">
        <v>28776.6</v>
      </c>
      <c r="N27" s="1"/>
      <c r="O27" s="1">
        <f t="shared" si="8"/>
        <v>6845.9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>
      <c r="A28" s="1"/>
      <c r="B28" s="1" t="s">
        <v>30</v>
      </c>
      <c r="C28" s="1" t="s">
        <v>69</v>
      </c>
      <c r="D28" s="48"/>
      <c r="E28" s="48"/>
      <c r="F28" s="48"/>
      <c r="G28" s="48"/>
      <c r="H28" s="1">
        <f>SUM(H21:H27)</f>
        <v>6998</v>
      </c>
      <c r="I28" s="48"/>
      <c r="J28" s="48"/>
      <c r="K28" s="38">
        <f>SUM(K21:K27)</f>
        <v>16809.5</v>
      </c>
      <c r="L28" s="38">
        <f>SUM(L21:L27)</f>
        <v>12706.8</v>
      </c>
      <c r="M28" s="38">
        <f>SUM(M21:M27)</f>
        <v>63068.6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>
      <c r="A29" s="1"/>
      <c r="B29" s="1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>
      <c r="A30" s="1"/>
      <c r="B30" s="1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1">
        <f>M28-K28-L28</f>
        <v>33552.3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8.75">
      <c r="A31" s="37" t="s">
        <v>63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5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5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5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5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5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5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5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5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5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5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5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5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5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5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5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5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5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5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5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5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5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5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5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5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5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5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5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5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5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5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5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5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5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5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5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5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5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5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5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5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5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5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5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5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5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5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5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5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5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5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5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5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5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5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5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5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5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5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5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5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5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5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5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5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5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5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5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5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5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5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5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5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5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5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5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5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5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5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5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5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5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5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5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5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15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ht="15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ht="15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  <row r="1001" spans="1:29" ht="15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</row>
    <row r="1002" spans="1:29" ht="15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</row>
    <row r="1003" spans="1:29" ht="15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</row>
    <row r="1004" spans="1:29" ht="15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</row>
    <row r="1005" spans="1:29" ht="15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</row>
    <row r="1006" spans="1:29" ht="15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</row>
    <row r="1007" spans="1:29" ht="15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</row>
    <row r="1008" spans="1:29" ht="15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</row>
    <row r="1009" spans="1:29" ht="15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</row>
    <row r="1010" spans="1:29" ht="15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</row>
    <row r="1011" spans="1:29" ht="15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</row>
    <row r="1012" spans="1:29" ht="15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</row>
    <row r="1013" spans="1:29" ht="15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</row>
    <row r="1014" spans="1:29" ht="15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</row>
    <row r="1015" spans="1:29" ht="15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</row>
    <row r="1016" spans="1:29" ht="15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</row>
    <row r="1017" spans="1:29" ht="15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</row>
    <row r="1018" spans="1:29" ht="15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</row>
    <row r="1019" spans="1:29" ht="15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</row>
    <row r="1020" spans="1:29" ht="15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</row>
    <row r="1021" spans="1:29" ht="15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</row>
    <row r="1022" spans="1:29" ht="15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</row>
    <row r="1023" spans="1:29" ht="15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</row>
    <row r="1024" spans="1:29" ht="15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</row>
    <row r="1025" spans="1:29" ht="15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</row>
    <row r="1026" spans="1:29" ht="15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</row>
    <row r="1027" spans="1:29" ht="15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</row>
    <row r="1028" spans="1:29" ht="15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</row>
    <row r="1029" spans="1:29" ht="15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</row>
    <row r="1030" spans="1:29" ht="15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</row>
    <row r="1031" spans="1:29" ht="15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</row>
    <row r="1032" spans="1:29" ht="15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</row>
    <row r="1033" spans="1:29" ht="15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</row>
    <row r="1034" spans="1:29" ht="15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</row>
    <row r="1035" spans="1:29" ht="15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</row>
    <row r="1036" spans="1:29" ht="15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</row>
    <row r="1037" spans="1:29" ht="15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</row>
    <row r="1038" spans="1:29" ht="15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</row>
    <row r="1039" spans="1:29" ht="15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</row>
    <row r="1040" spans="1:29" ht="15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</row>
    <row r="1041" spans="1:29" ht="15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</row>
    <row r="1042" spans="1:29" ht="15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</row>
    <row r="1043" spans="1:29" ht="15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</row>
    <row r="1044" spans="1:29" ht="15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</row>
    <row r="1045" spans="1:29" ht="15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</row>
    <row r="1046" spans="1:29" ht="15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</row>
    <row r="1047" spans="1:29" ht="15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</row>
    <row r="1048" spans="1:29" ht="15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</row>
    <row r="1049" spans="1:29" ht="15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</row>
    <row r="1050" spans="1:29" ht="15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</row>
    <row r="1051" spans="1:29" ht="15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</row>
    <row r="1052" spans="1:29" ht="15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</row>
    <row r="1053" spans="1:29" ht="15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</row>
    <row r="1054" spans="1:29" ht="15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</row>
    <row r="1055" spans="1:29" ht="15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</row>
    <row r="1056" spans="1:29" ht="15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</row>
    <row r="1057" spans="1:29" ht="15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</row>
    <row r="1058" spans="1:29" ht="15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</row>
    <row r="1059" spans="1:29" ht="15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</row>
    <row r="1060" spans="1:29" ht="15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</row>
    <row r="1061" spans="1:29" ht="15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</row>
    <row r="1062" spans="1:29" ht="15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</row>
    <row r="1063" spans="1:29" ht="15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</row>
    <row r="1064" spans="1:29" ht="15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</row>
    <row r="1065" spans="1:29" ht="15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</row>
    <row r="1066" spans="1:29" ht="15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</row>
    <row r="1067" spans="1:29" ht="15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</row>
    <row r="1068" spans="1:29" ht="15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</row>
    <row r="1069" spans="1:29" ht="15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</row>
    <row r="1070" spans="1:29" ht="15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</row>
    <row r="1071" spans="1:29" ht="15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</row>
    <row r="1072" spans="1:29" ht="15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</row>
    <row r="1073" spans="1:29" ht="15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</row>
    <row r="1074" spans="1:29" ht="15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</row>
    <row r="1075" spans="1:29" ht="15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</row>
    <row r="1076" spans="1:29" ht="15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</row>
    <row r="1077" spans="1:29" ht="15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</row>
    <row r="1078" spans="1:29" ht="15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</row>
    <row r="1079" spans="1:29" ht="15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</row>
    <row r="1080" spans="1:29" ht="15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</row>
    <row r="1081" spans="1:29" ht="15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</row>
    <row r="1082" spans="1:29" ht="15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</row>
    <row r="1083" spans="1:29" ht="15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</row>
    <row r="1084" spans="1:29" ht="15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</row>
    <row r="1085" spans="1:29" ht="15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</row>
    <row r="1086" spans="1:29" ht="15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</row>
    <row r="1087" spans="1:29" ht="15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</row>
    <row r="1088" spans="1:29" ht="15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</row>
    <row r="1089" spans="1:29" ht="15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</row>
    <row r="1090" spans="1:29" ht="15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</row>
    <row r="1091" spans="1:29" ht="15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</row>
    <row r="1092" spans="1:29" ht="15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</row>
    <row r="1093" spans="1:29" ht="15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</row>
    <row r="1094" spans="1:29" ht="15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</row>
    <row r="1095" spans="1:29" ht="15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</row>
    <row r="1096" spans="1:29" ht="15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</row>
    <row r="1097" spans="1:29" ht="15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</row>
    <row r="1098" spans="1:29" ht="15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</row>
    <row r="1099" spans="1:29" ht="15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</row>
    <row r="1100" spans="1:29" ht="15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</row>
    <row r="1101" spans="1:29" ht="15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</row>
    <row r="1102" spans="1:29" ht="15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</row>
    <row r="1103" spans="1:29" ht="15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</row>
    <row r="1104" spans="1:29" ht="15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</row>
    <row r="1105" spans="1:29" ht="15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</row>
    <row r="1106" spans="1:29" ht="15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</row>
    <row r="1107" spans="1:29" ht="15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</row>
    <row r="1108" spans="1:29" ht="15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</row>
    <row r="1109" spans="1:29" ht="15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</row>
    <row r="1110" spans="1:29" ht="15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</row>
    <row r="1111" spans="1:29" ht="15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</row>
    <row r="1112" spans="1:29" ht="15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</row>
    <row r="1113" spans="1:29" ht="15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</row>
    <row r="1114" spans="1:29" ht="15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</row>
    <row r="1115" spans="1:29" ht="15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</row>
    <row r="1116" spans="1:29" ht="15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</row>
    <row r="1117" spans="1:29" ht="15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</row>
    <row r="1118" spans="1:29" ht="15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</row>
    <row r="1119" spans="1:29" ht="15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</row>
    <row r="1120" spans="1:29" ht="15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</row>
    <row r="1121" spans="1:29" ht="15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</row>
    <row r="1122" spans="1:29" ht="15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</row>
    <row r="1123" spans="1:29" ht="15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</row>
    <row r="1124" spans="1:29" ht="15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</row>
    <row r="1125" spans="1:29" ht="15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</row>
    <row r="1126" spans="1:29" ht="15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</row>
    <row r="1127" spans="1:29" ht="15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</row>
    <row r="1128" spans="1:29" ht="15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</row>
    <row r="1129" spans="1:29" ht="15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</row>
    <row r="1130" spans="1:29" ht="15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</row>
    <row r="1131" spans="1:29" ht="15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</row>
    <row r="1132" spans="1:29" ht="15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</row>
    <row r="1133" spans="1:29" ht="15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</row>
    <row r="1134" spans="1:29" ht="15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</row>
    <row r="1135" spans="1:29" ht="15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</row>
    <row r="1136" spans="1:29" ht="15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</row>
    <row r="1137" spans="1:29" ht="15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</row>
    <row r="1138" spans="1:29" ht="15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</row>
    <row r="1139" spans="1:29" ht="15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</row>
    <row r="1140" spans="1:29" ht="15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</row>
    <row r="1141" spans="1:29" ht="15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</row>
    <row r="1142" spans="1:29" ht="15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</row>
    <row r="1143" spans="1:29" ht="15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</row>
    <row r="1144" spans="1:29" ht="15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</row>
    <row r="1145" spans="1:29" ht="15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</row>
    <row r="1146" spans="1:29" ht="15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</row>
    <row r="1147" spans="1:29" ht="15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</row>
    <row r="1148" spans="1:29" ht="15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</row>
    <row r="1149" spans="1:29" ht="15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</row>
    <row r="1150" spans="1:29" ht="15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</row>
    <row r="1151" spans="1:29" ht="15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</row>
    <row r="1152" spans="1:29" ht="15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</row>
    <row r="1153" spans="1:29" ht="15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</row>
    <row r="1154" spans="1:29" ht="15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</row>
    <row r="1155" spans="1:29" ht="15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</row>
    <row r="1156" spans="1:29" ht="15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</row>
    <row r="1157" spans="1:29" ht="15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</row>
    <row r="1158" spans="1:29" ht="15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</row>
    <row r="1159" spans="1:29" ht="15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</row>
    <row r="1160" spans="1:29" ht="15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</row>
    <row r="1161" spans="1:29" ht="15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</row>
    <row r="1162" spans="1:29" ht="15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</row>
    <row r="1163" spans="1:29" ht="15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</row>
    <row r="1164" spans="1:29" ht="15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</row>
    <row r="1165" spans="1:29" ht="15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</row>
    <row r="1166" spans="1:29" ht="15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</row>
    <row r="1167" spans="1:29" ht="15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</row>
    <row r="1168" spans="1:29" ht="15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</row>
    <row r="1169" spans="1:29" ht="15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</row>
    <row r="1170" spans="1:29" ht="15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</row>
    <row r="1171" spans="1:29" ht="15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</row>
    <row r="1172" spans="1:29" ht="15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</row>
    <row r="1173" spans="1:29" ht="15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</row>
    <row r="1174" spans="1:29" ht="15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</row>
    <row r="1175" spans="1:29" ht="15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</row>
    <row r="1176" spans="1:29" ht="15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</row>
    <row r="1177" spans="1:29" ht="15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</row>
    <row r="1178" spans="1:29" ht="15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</row>
    <row r="1179" spans="1:29" ht="15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</row>
    <row r="1180" spans="1:29" ht="15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</row>
    <row r="1181" spans="1:29" ht="15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</row>
    <row r="1182" spans="1:29" ht="15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</row>
    <row r="1183" spans="1:29" ht="15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</row>
    <row r="1184" spans="1:29" ht="15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</row>
    <row r="1185" spans="1:29" ht="15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</row>
    <row r="1186" spans="1:29" ht="15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</row>
    <row r="1187" spans="1:29" ht="15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</row>
    <row r="1188" spans="1:29" ht="15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</row>
    <row r="1189" spans="1:29" ht="15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</row>
    <row r="1190" spans="1:29" ht="15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</row>
    <row r="1191" spans="1:29" ht="15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</row>
    <row r="1192" spans="1:29" ht="15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</row>
    <row r="1193" spans="1:29" ht="15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</row>
    <row r="1194" spans="1:29" ht="15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</row>
    <row r="1195" spans="1:29" ht="15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</row>
    <row r="1196" spans="1:29" ht="15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</row>
    <row r="1197" spans="1:29" ht="15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</row>
    <row r="1198" spans="1:29" ht="15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</row>
    <row r="1199" spans="1:29" ht="15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</row>
    <row r="1200" spans="1:29" ht="15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</row>
    <row r="1201" spans="1:29" ht="15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</row>
    <row r="1202" spans="1:29" ht="15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</row>
    <row r="1203" spans="1:29" ht="15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</row>
    <row r="1204" spans="1:29" ht="15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</row>
    <row r="1205" spans="1:29" ht="15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</row>
    <row r="1206" spans="1:29" ht="15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</row>
    <row r="1207" spans="1:29" ht="15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</row>
    <row r="1208" spans="1:29" ht="15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</row>
    <row r="1209" spans="1:29" ht="15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</row>
    <row r="1210" spans="1:29" ht="15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</row>
    <row r="1211" spans="1:29" ht="15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</row>
    <row r="1212" spans="1:29" ht="15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</row>
    <row r="1213" spans="1:29" ht="15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</row>
    <row r="1214" spans="1:29" ht="15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</row>
    <row r="1215" spans="1:29" ht="15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</row>
    <row r="1216" spans="1:29" ht="15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</row>
    <row r="1217" spans="1:29" ht="15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</row>
    <row r="1218" spans="1:29" ht="15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</row>
    <row r="1219" spans="1:29" ht="15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</row>
    <row r="1220" spans="1:29" ht="15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</row>
    <row r="1221" spans="1:29" ht="15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</row>
    <row r="1222" spans="1:29" ht="15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</row>
    <row r="1223" spans="1:29" ht="15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</row>
    <row r="1224" spans="1:29" ht="15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</row>
    <row r="1225" spans="1:29" ht="15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</row>
    <row r="1226" spans="1:29" ht="15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</row>
    <row r="1227" spans="1:29" ht="15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</row>
    <row r="1228" spans="1:29" ht="15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</row>
    <row r="1229" spans="1:29" ht="15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</row>
    <row r="1230" spans="1:29" ht="15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</row>
    <row r="1231" spans="1:29" ht="15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</row>
    <row r="1232" spans="1:29" ht="15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</row>
    <row r="1233" spans="1:29" ht="15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</row>
    <row r="1234" spans="1:29" ht="15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</row>
    <row r="1235" spans="1:29" ht="15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</row>
    <row r="1236" spans="1:29" ht="15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</row>
    <row r="1237" spans="1:29" ht="15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</row>
    <row r="1238" spans="1:29" ht="15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</row>
    <row r="1239" spans="1:29" ht="15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</row>
    <row r="1240" spans="1:29" ht="15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</row>
    <row r="1241" spans="1:29" ht="15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</row>
    <row r="1242" spans="1:29" ht="15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</row>
    <row r="1243" spans="1:29" ht="15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</row>
    <row r="1244" spans="1:29" ht="15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</row>
    <row r="1245" spans="1:29" ht="15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</row>
    <row r="1246" spans="1:29" ht="15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</row>
    <row r="1247" spans="1:29" ht="15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</row>
    <row r="1248" spans="1:29" ht="15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</row>
    <row r="1249" spans="1:29" ht="15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</row>
    <row r="1250" spans="1:29" ht="15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</row>
    <row r="1251" spans="1:29" ht="15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</row>
    <row r="1252" spans="1:29" ht="15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</row>
    <row r="1253" spans="1:29" ht="15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</row>
    <row r="1254" spans="1:29" ht="15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</row>
    <row r="1255" spans="1:29" ht="15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</row>
    <row r="1256" spans="1:29" ht="15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</row>
    <row r="1257" spans="1:29" ht="15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</row>
    <row r="1258" spans="1:29" ht="15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</row>
    <row r="1259" spans="1:29" ht="15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</row>
    <row r="1260" spans="1:29" ht="15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</row>
    <row r="1261" spans="1:29" ht="15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</row>
    <row r="1262" spans="1:29" ht="15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</row>
    <row r="1263" spans="1:29" ht="15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</row>
    <row r="1264" spans="1:29" ht="15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</row>
    <row r="1265" spans="1:29" ht="15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</row>
    <row r="1266" spans="1:29" ht="15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</row>
    <row r="1267" spans="1:29" ht="15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</row>
    <row r="1268" spans="1:29" ht="15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</row>
    <row r="1269" spans="1:29" ht="15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</row>
    <row r="1270" spans="1:29" ht="15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</row>
    <row r="1271" spans="1:29" ht="15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</row>
    <row r="1272" spans="1:29" ht="15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</row>
    <row r="1273" spans="1:29" ht="15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</row>
    <row r="1274" spans="1:29" ht="15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</row>
    <row r="1275" spans="1:29" ht="15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</row>
    <row r="1276" spans="1:29" ht="15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</row>
    <row r="1277" spans="1:29" ht="15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</row>
    <row r="1278" spans="1:29" ht="15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</row>
    <row r="1279" spans="1:29" ht="15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</row>
    <row r="1280" spans="1:29" ht="15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</row>
    <row r="1281" spans="1:29" ht="15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</row>
    <row r="1282" spans="1:29" ht="15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</row>
    <row r="1283" spans="1:29" ht="15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</row>
    <row r="1284" spans="1:29" ht="15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</row>
    <row r="1285" spans="1:29" ht="15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</row>
    <row r="1286" spans="1:29" ht="15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</row>
    <row r="1287" spans="1:29" ht="15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</row>
    <row r="1288" spans="1:29" ht="15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</row>
    <row r="1289" spans="1:29" ht="15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</row>
    <row r="1290" spans="1:29" ht="15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</row>
    <row r="1291" spans="1:29" ht="15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</row>
    <row r="1292" spans="1:29" ht="15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</row>
    <row r="1293" spans="1:29" ht="15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</row>
    <row r="1294" spans="1:29" ht="15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</row>
    <row r="1295" spans="1:29" ht="15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</row>
    <row r="1296" spans="1:29" ht="15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</row>
    <row r="1297" spans="1:29" ht="15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</row>
    <row r="1298" spans="1:29" ht="15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</row>
    <row r="1299" spans="1:29" ht="15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</row>
    <row r="1300" spans="1:29" ht="15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</row>
    <row r="1301" spans="1:29" ht="15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</row>
    <row r="1302" spans="1:29" ht="15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</row>
    <row r="1303" spans="1:29" ht="15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</row>
    <row r="1304" spans="1:29" ht="15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</row>
    <row r="1305" spans="1:29" ht="15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</row>
    <row r="1306" spans="1:29" ht="15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</row>
    <row r="1307" spans="1:29" ht="15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</row>
    <row r="1308" spans="1:29" ht="15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</row>
    <row r="1309" spans="1:29" ht="15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</row>
    <row r="1310" spans="1:29" ht="15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</row>
    <row r="1311" spans="1:29" ht="15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</row>
    <row r="1312" spans="1:29" ht="15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</row>
    <row r="1313" spans="1:29" ht="15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</row>
    <row r="1314" spans="1:29" ht="15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</row>
    <row r="1315" spans="1:29" ht="15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</row>
    <row r="1316" spans="1:29" ht="15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</row>
    <row r="1317" spans="1:29" ht="15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</row>
    <row r="1318" spans="1:29" ht="15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</row>
    <row r="1319" spans="1:29" ht="15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</row>
    <row r="1320" spans="1:29" ht="15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</row>
    <row r="1321" spans="1:29" ht="15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</row>
    <row r="1322" spans="1:29" ht="15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</row>
    <row r="1323" spans="1:29" ht="15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</row>
    <row r="1324" spans="1:29" ht="15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</row>
    <row r="1325" spans="1:29" ht="15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</row>
    <row r="1326" spans="1:29" ht="15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</row>
    <row r="1327" spans="1:29" ht="15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</row>
    <row r="1328" spans="1:29" ht="15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</row>
    <row r="1329" spans="1:29" ht="15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</row>
    <row r="1330" spans="1:29" ht="15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</row>
    <row r="1331" spans="1:29" ht="15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</row>
    <row r="1332" spans="1:29" ht="15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</row>
    <row r="1333" spans="1:29" ht="15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</row>
    <row r="1334" spans="1:29" ht="15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</row>
    <row r="1335" spans="1:29" ht="15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</row>
    <row r="1336" spans="1:29" ht="15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</row>
    <row r="1337" spans="1:29" ht="15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</row>
    <row r="1338" spans="1:29" ht="15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</row>
    <row r="1339" spans="1:29" ht="15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</row>
    <row r="1340" spans="1:29" ht="15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</row>
    <row r="1341" spans="1:29" ht="15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</row>
    <row r="1342" spans="1:29" ht="15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</row>
    <row r="1343" spans="1:29" ht="15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</row>
    <row r="1344" spans="1:29" ht="15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</row>
    <row r="1345" spans="1:29" ht="15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</row>
    <row r="1346" spans="1:29" ht="15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</row>
    <row r="1347" spans="1:29" ht="15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</row>
    <row r="1348" spans="1:29" ht="15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</row>
    <row r="1349" spans="1:29" ht="15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</row>
    <row r="1350" spans="1:29" ht="15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</row>
    <row r="1351" spans="1:29" ht="15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</row>
    <row r="1352" spans="1:29" ht="15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</row>
    <row r="1353" spans="1:29" ht="15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</row>
    <row r="1354" spans="1:29" ht="15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</row>
    <row r="1355" spans="1:29" ht="15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</row>
    <row r="1356" spans="1:29" ht="15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</row>
    <row r="1357" spans="1:29" ht="15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</row>
    <row r="1358" spans="1:29" ht="15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</row>
    <row r="1359" spans="1:29" ht="15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</row>
    <row r="1360" spans="1:29" ht="15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</row>
    <row r="1361" spans="1:29" ht="15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</row>
    <row r="1362" spans="1:29" ht="15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</row>
    <row r="1363" spans="1:29" ht="15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</row>
    <row r="1364" spans="1:29" ht="15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</row>
    <row r="1365" spans="1:29" ht="15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</row>
    <row r="1366" spans="1:29" ht="15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</row>
    <row r="1367" spans="1:29" ht="15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</row>
    <row r="1368" spans="1:29" ht="15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</row>
    <row r="1369" spans="1:29" ht="15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</row>
    <row r="1370" spans="1:29" ht="15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</row>
    <row r="1371" spans="1:29" ht="15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</row>
    <row r="1372" spans="1:29" ht="15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</row>
    <row r="1373" spans="1:29" ht="15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</row>
    <row r="1374" spans="1:29" ht="15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</row>
    <row r="1375" spans="1:29" ht="15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</row>
    <row r="1376" spans="1:29" ht="15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</row>
    <row r="1377" spans="1:29" ht="15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</row>
    <row r="1378" spans="1:29" ht="15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</row>
    <row r="1379" spans="1:29" ht="15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</row>
    <row r="1380" spans="1:29" ht="15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</row>
    <row r="1381" spans="1:29" ht="15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</row>
    <row r="1382" spans="1:29" ht="15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</row>
    <row r="1383" spans="1:29" ht="15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</row>
    <row r="1384" spans="1:29" ht="15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</row>
    <row r="1385" spans="1:29" ht="15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</row>
    <row r="1386" spans="1:29" ht="15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</row>
    <row r="1387" spans="1:29" ht="15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</row>
    <row r="1388" spans="1:29" ht="15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</row>
    <row r="1389" spans="1:29" ht="15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</row>
    <row r="1390" spans="1:29" ht="15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</row>
    <row r="1391" spans="1:29" ht="15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</row>
    <row r="1392" spans="1:29" ht="15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</row>
    <row r="1393" spans="1:29" ht="15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</row>
    <row r="1394" spans="1:29" ht="15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</row>
    <row r="1395" spans="1:29" ht="15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</row>
    <row r="1396" spans="1:29" ht="15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</row>
    <row r="1397" spans="1:29" ht="15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</row>
    <row r="1398" spans="1:29" ht="15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</row>
    <row r="1399" spans="1:29" ht="15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</row>
    <row r="1400" spans="1:29" ht="15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</row>
    <row r="1401" spans="1:29" ht="15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</row>
    <row r="1402" spans="1:29" ht="15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</row>
    <row r="1403" spans="1:29" ht="15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</row>
    <row r="1404" spans="1:29" ht="15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</row>
    <row r="1405" spans="1:29" ht="15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</row>
    <row r="1406" spans="1:29" ht="15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</row>
    <row r="1407" spans="1:29" ht="15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</row>
    <row r="1408" spans="1:29" ht="15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</row>
    <row r="1409" spans="1:29" ht="15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</row>
    <row r="1410" spans="1:29" ht="15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</row>
    <row r="1411" spans="1:29" ht="15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</row>
    <row r="1412" spans="1:29" ht="15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</row>
    <row r="1413" spans="1:29" ht="15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</row>
    <row r="1414" spans="1:29" ht="15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</row>
    <row r="1415" spans="1:29" ht="15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</row>
    <row r="1416" spans="1:29" ht="15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</row>
    <row r="1417" spans="1:29" ht="15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</row>
    <row r="1418" spans="1:29" ht="15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</row>
    <row r="1419" spans="1:29" ht="15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</row>
    <row r="1420" spans="1:29" ht="15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</row>
    <row r="1421" spans="1:29" ht="15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</row>
    <row r="1422" spans="1:29" ht="15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</row>
    <row r="1423" spans="1:29" ht="15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</row>
    <row r="1424" spans="1:29" ht="15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</row>
    <row r="1425" spans="1:29" ht="15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</row>
    <row r="1426" spans="1:29" ht="15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</row>
    <row r="1427" spans="1:29" ht="15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</row>
    <row r="1428" spans="1:29" ht="15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</row>
    <row r="1429" spans="1:29" ht="15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</row>
    <row r="1430" spans="1:29" ht="15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</row>
    <row r="1431" spans="1:29" ht="15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</row>
    <row r="1432" spans="1:29" ht="15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</row>
    <row r="1433" spans="1:29" ht="15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</row>
    <row r="1434" spans="1:29" ht="15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</row>
    <row r="1435" spans="1:29" ht="15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</row>
    <row r="1436" spans="1:29" ht="15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</row>
    <row r="1437" spans="1:29" ht="15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</row>
    <row r="1438" spans="1:29" ht="15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</row>
    <row r="1439" spans="1:29" ht="15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</row>
    <row r="1440" spans="1:29" ht="15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</row>
    <row r="1441" spans="1:29" ht="15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</row>
    <row r="1442" spans="1:29" ht="15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</row>
    <row r="1443" spans="1:29" ht="15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</row>
    <row r="1444" spans="1:29" ht="15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</row>
    <row r="1445" spans="1:29" ht="15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</row>
    <row r="1446" spans="1:29" ht="15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</row>
    <row r="1447" spans="1:29" ht="15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</row>
    <row r="1448" spans="1:29" ht="15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</row>
    <row r="1449" spans="1:29" ht="15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</row>
    <row r="1450" spans="1:29" ht="15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</row>
    <row r="1451" spans="1:29" ht="15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</row>
    <row r="1452" spans="1:29" ht="15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</row>
    <row r="1453" spans="1:29" ht="15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</row>
    <row r="1454" spans="1:29" ht="15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</row>
    <row r="1455" spans="1:29" ht="15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</row>
    <row r="1456" spans="1:29" ht="15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</row>
    <row r="1457" spans="1:29" ht="15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</row>
    <row r="1458" spans="1:29" ht="15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</row>
    <row r="1459" spans="1:29" ht="15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</row>
    <row r="1460" spans="1:29" ht="15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</row>
    <row r="1461" spans="1:29" ht="15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</row>
    <row r="1462" spans="1:29" ht="15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</row>
    <row r="1463" spans="1:29" ht="15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</row>
    <row r="1464" spans="1:29" ht="15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</row>
    <row r="1465" spans="1:29" ht="15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</row>
    <row r="1466" spans="1:29" ht="15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</row>
    <row r="1467" spans="1:29" ht="15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</row>
    <row r="1468" spans="1:29" ht="15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</row>
    <row r="1469" spans="1:29" ht="15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</row>
    <row r="1470" spans="1:29" ht="15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</row>
    <row r="1471" spans="1:29" ht="15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</row>
    <row r="1472" spans="1:29" ht="15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</row>
    <row r="1473" spans="1:29" ht="15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</row>
    <row r="1474" spans="1:29" ht="15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</row>
    <row r="1475" spans="1:29" ht="15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</row>
    <row r="1476" spans="1:29" ht="15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</row>
    <row r="1477" spans="1:29" ht="15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</row>
    <row r="1478" spans="1:29" ht="15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</row>
    <row r="1479" spans="1:29" ht="15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</row>
    <row r="1480" spans="1:29" ht="15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</row>
  </sheetData>
  <sheetProtection/>
  <mergeCells count="7">
    <mergeCell ref="A1:J1"/>
    <mergeCell ref="A2:J2"/>
    <mergeCell ref="P3:P4"/>
    <mergeCell ref="A3:A4"/>
    <mergeCell ref="B3:E3"/>
    <mergeCell ref="F3:J3"/>
    <mergeCell ref="K3:O3"/>
  </mergeCells>
  <printOptions/>
  <pageMargins left="0.984251968503937" right="0.1968503937007874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9"/>
  <sheetViews>
    <sheetView zoomScale="75" zoomScaleNormal="75" zoomScalePageLayoutView="0" workbookViewId="0" topLeftCell="A1">
      <selection activeCell="H14" sqref="H14"/>
    </sheetView>
  </sheetViews>
  <sheetFormatPr defaultColWidth="9.00390625" defaultRowHeight="12.75"/>
  <cols>
    <col min="1" max="2" width="21.875" style="0" customWidth="1"/>
    <col min="3" max="3" width="14.125" style="0" customWidth="1"/>
    <col min="4" max="4" width="19.00390625" style="0" customWidth="1"/>
    <col min="5" max="5" width="14.00390625" style="0" customWidth="1"/>
    <col min="6" max="6" width="18.625" style="0" customWidth="1"/>
    <col min="7" max="7" width="14.75390625" style="0" customWidth="1"/>
    <col min="8" max="8" width="15.875" style="0" customWidth="1"/>
  </cols>
  <sheetData>
    <row r="1" spans="1:26" ht="15.75">
      <c r="A1" s="56" t="s">
        <v>60</v>
      </c>
      <c r="B1" s="56"/>
      <c r="C1" s="56"/>
      <c r="D1" s="56"/>
      <c r="E1" s="56"/>
      <c r="F1" s="56"/>
      <c r="G1" s="56"/>
      <c r="H1" s="5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56" t="s">
        <v>87</v>
      </c>
      <c r="B2" s="56"/>
      <c r="C2" s="56"/>
      <c r="D2" s="56"/>
      <c r="E2" s="56"/>
      <c r="F2" s="56"/>
      <c r="G2" s="56"/>
      <c r="H2" s="5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>
      <c r="A3" s="60" t="s">
        <v>11</v>
      </c>
      <c r="B3" s="60"/>
      <c r="C3" s="60"/>
      <c r="D3" s="60"/>
      <c r="E3" s="60"/>
      <c r="F3" s="60"/>
      <c r="G3" s="60"/>
      <c r="H3" s="6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59" ht="110.25">
      <c r="A4" s="4" t="s">
        <v>16</v>
      </c>
      <c r="B4" s="4" t="s">
        <v>15</v>
      </c>
      <c r="C4" s="11" t="s">
        <v>19</v>
      </c>
      <c r="D4" s="9" t="s">
        <v>18</v>
      </c>
      <c r="E4" s="11" t="s">
        <v>5</v>
      </c>
      <c r="F4" s="5" t="s">
        <v>2</v>
      </c>
      <c r="G4" s="11" t="s">
        <v>5</v>
      </c>
      <c r="H4" s="5" t="s">
        <v>3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26" ht="15.75">
      <c r="A5" s="32">
        <v>1</v>
      </c>
      <c r="B5" s="32">
        <v>2</v>
      </c>
      <c r="C5" s="32"/>
      <c r="D5" s="32">
        <v>5</v>
      </c>
      <c r="E5" s="32"/>
      <c r="F5" s="32">
        <v>7</v>
      </c>
      <c r="G5" s="32"/>
      <c r="H5" s="32">
        <v>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>
      <c r="A6" s="7" t="s">
        <v>36</v>
      </c>
      <c r="B6" s="39">
        <v>128.5</v>
      </c>
      <c r="C6" s="40"/>
      <c r="D6" s="39">
        <v>1483.2</v>
      </c>
      <c r="E6" s="40"/>
      <c r="F6" s="39">
        <v>2607.3</v>
      </c>
      <c r="G6" s="40"/>
      <c r="H6" s="39">
        <f>B6+D6+F6</f>
        <v>4219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7" t="s">
        <v>37</v>
      </c>
      <c r="B7" s="39">
        <v>128.5</v>
      </c>
      <c r="C7" s="40"/>
      <c r="D7" s="39">
        <v>929.9</v>
      </c>
      <c r="E7" s="40"/>
      <c r="F7" s="39">
        <v>2349.1</v>
      </c>
      <c r="G7" s="40"/>
      <c r="H7" s="39">
        <f aca="true" t="shared" si="0" ref="H7:H12">B7+D7+F7</f>
        <v>3407.5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7" t="s">
        <v>38</v>
      </c>
      <c r="B8" s="39">
        <v>128.5</v>
      </c>
      <c r="C8" s="40"/>
      <c r="D8" s="39">
        <v>796.2</v>
      </c>
      <c r="E8" s="40"/>
      <c r="F8" s="39">
        <v>2137.3</v>
      </c>
      <c r="G8" s="40"/>
      <c r="H8" s="39">
        <f t="shared" si="0"/>
        <v>3062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>
      <c r="A9" s="7" t="s">
        <v>39</v>
      </c>
      <c r="B9" s="39">
        <v>128.5</v>
      </c>
      <c r="C9" s="40"/>
      <c r="D9" s="39">
        <v>2252.2</v>
      </c>
      <c r="E9" s="40"/>
      <c r="F9" s="39">
        <v>2282</v>
      </c>
      <c r="G9" s="40"/>
      <c r="H9" s="39">
        <f t="shared" si="0"/>
        <v>4662.7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7" t="s">
        <v>40</v>
      </c>
      <c r="B10" s="39">
        <v>128.5</v>
      </c>
      <c r="C10" s="40"/>
      <c r="D10" s="39">
        <v>1366.9</v>
      </c>
      <c r="E10" s="40"/>
      <c r="F10" s="39">
        <v>1978.1</v>
      </c>
      <c r="G10" s="40"/>
      <c r="H10" s="39">
        <f t="shared" si="0"/>
        <v>3473.5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>
      <c r="A11" s="7" t="s">
        <v>41</v>
      </c>
      <c r="B11" s="39">
        <v>128.5</v>
      </c>
      <c r="C11" s="40"/>
      <c r="D11" s="39">
        <v>1354.5</v>
      </c>
      <c r="E11" s="40"/>
      <c r="F11" s="39">
        <v>1931.4</v>
      </c>
      <c r="G11" s="40"/>
      <c r="H11" s="39">
        <f t="shared" si="0"/>
        <v>3414.4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>
      <c r="A12" s="7" t="s">
        <v>56</v>
      </c>
      <c r="B12" s="39">
        <v>128.5</v>
      </c>
      <c r="C12" s="40"/>
      <c r="D12" s="39">
        <v>1508.8</v>
      </c>
      <c r="E12" s="40"/>
      <c r="F12" s="39">
        <v>17475.7</v>
      </c>
      <c r="G12" s="40"/>
      <c r="H12" s="39">
        <f t="shared" si="0"/>
        <v>19113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>
      <c r="A13" s="7"/>
      <c r="B13" s="39"/>
      <c r="C13" s="40"/>
      <c r="D13" s="39"/>
      <c r="E13" s="40"/>
      <c r="F13" s="39"/>
      <c r="G13" s="40"/>
      <c r="H13" s="3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1.5">
      <c r="A14" s="4" t="s">
        <v>17</v>
      </c>
      <c r="B14" s="39">
        <f>SUM(B6:B12)</f>
        <v>899.5</v>
      </c>
      <c r="C14" s="41">
        <f>B14/H14</f>
        <v>0.021752220564372787</v>
      </c>
      <c r="D14" s="39">
        <f>SUM(D6:D12)</f>
        <v>9691.699999999999</v>
      </c>
      <c r="E14" s="41">
        <f>D14/H14</f>
        <v>0.2343702012715194</v>
      </c>
      <c r="F14" s="39">
        <f>SUM(F6:F12)</f>
        <v>30760.9</v>
      </c>
      <c r="G14" s="41">
        <f>F14/H14</f>
        <v>0.7438775781641077</v>
      </c>
      <c r="H14" s="39">
        <f>SUM(H6:H12)</f>
        <v>41352.100000000006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>
      <c r="A15" s="1"/>
      <c r="B15" s="1"/>
      <c r="C15" s="1"/>
      <c r="D15" s="1"/>
      <c r="E15" s="1"/>
      <c r="F15" s="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>
      <c r="A16" s="1" t="s">
        <v>61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>
      <c r="A18" s="37" t="s">
        <v>63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</sheetData>
  <sheetProtection/>
  <mergeCells count="3">
    <mergeCell ref="A1:H1"/>
    <mergeCell ref="A2:H2"/>
    <mergeCell ref="A3:H3"/>
  </mergeCells>
  <printOptions/>
  <pageMargins left="0.984251968503937" right="0.1968503937007874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9"/>
  <sheetViews>
    <sheetView zoomScalePageLayoutView="0" workbookViewId="0" topLeftCell="C1">
      <selection activeCell="R7" sqref="R7:S7"/>
    </sheetView>
  </sheetViews>
  <sheetFormatPr defaultColWidth="9.00390625" defaultRowHeight="12.75"/>
  <cols>
    <col min="1" max="1" width="26.875" style="0" customWidth="1"/>
    <col min="2" max="2" width="13.375" style="0" customWidth="1"/>
    <col min="3" max="3" width="11.625" style="0" customWidth="1"/>
    <col min="4" max="4" width="16.25390625" style="0" customWidth="1"/>
    <col min="5" max="6" width="18.125" style="0" customWidth="1"/>
    <col min="7" max="7" width="17.875" style="0" customWidth="1"/>
    <col min="8" max="8" width="13.75390625" style="0" customWidth="1"/>
    <col min="9" max="9" width="13.25390625" style="0" hidden="1" customWidth="1"/>
    <col min="10" max="10" width="13.875" style="0" hidden="1" customWidth="1"/>
    <col min="11" max="11" width="11.125" style="0" hidden="1" customWidth="1"/>
    <col min="12" max="12" width="15.625" style="0" hidden="1" customWidth="1"/>
    <col min="14" max="14" width="10.875" style="0" customWidth="1"/>
  </cols>
  <sheetData>
    <row r="2" spans="1:8" ht="35.25" customHeight="1">
      <c r="A2" s="68" t="s">
        <v>86</v>
      </c>
      <c r="B2" s="68"/>
      <c r="C2" s="68"/>
      <c r="D2" s="68"/>
      <c r="E2" s="68"/>
      <c r="F2" s="68"/>
      <c r="G2" s="68"/>
      <c r="H2" s="68"/>
    </row>
    <row r="5" spans="1:14" ht="12.75" customHeight="1">
      <c r="A5" s="59" t="s">
        <v>10</v>
      </c>
      <c r="B5" s="63" t="s">
        <v>31</v>
      </c>
      <c r="C5" s="64"/>
      <c r="D5" s="65"/>
      <c r="E5" s="59" t="s">
        <v>75</v>
      </c>
      <c r="F5" s="50"/>
      <c r="G5" s="66" t="s">
        <v>70</v>
      </c>
      <c r="H5" s="66" t="s">
        <v>32</v>
      </c>
      <c r="I5" s="59" t="s">
        <v>72</v>
      </c>
      <c r="J5" s="59" t="s">
        <v>34</v>
      </c>
      <c r="K5" s="70" t="s">
        <v>73</v>
      </c>
      <c r="L5" s="70" t="s">
        <v>76</v>
      </c>
      <c r="N5" s="62"/>
    </row>
    <row r="6" spans="1:14" ht="87.75" customHeight="1">
      <c r="A6" s="72"/>
      <c r="B6" s="21" t="s">
        <v>46</v>
      </c>
      <c r="C6" s="21" t="s">
        <v>35</v>
      </c>
      <c r="D6" s="21" t="s">
        <v>74</v>
      </c>
      <c r="E6" s="59"/>
      <c r="F6" s="51"/>
      <c r="G6" s="67"/>
      <c r="H6" s="67"/>
      <c r="I6" s="72"/>
      <c r="J6" s="72"/>
      <c r="K6" s="71"/>
      <c r="L6" s="71"/>
      <c r="N6" s="62"/>
    </row>
    <row r="7" spans="1:15" ht="15.75">
      <c r="A7" s="8"/>
      <c r="B7" s="23">
        <v>1</v>
      </c>
      <c r="C7" s="23">
        <v>2</v>
      </c>
      <c r="D7" s="23">
        <v>3</v>
      </c>
      <c r="E7" s="23">
        <v>4</v>
      </c>
      <c r="F7" s="23"/>
      <c r="G7" s="23"/>
      <c r="H7" s="23">
        <v>5</v>
      </c>
      <c r="I7" s="23">
        <v>6</v>
      </c>
      <c r="J7" s="23">
        <v>7</v>
      </c>
      <c r="K7" s="39"/>
      <c r="L7" s="39"/>
      <c r="N7" s="61"/>
      <c r="O7" s="61"/>
    </row>
    <row r="8" spans="1:13" ht="15.75">
      <c r="A8" s="8" t="s">
        <v>36</v>
      </c>
      <c r="B8" s="46">
        <v>2162.4</v>
      </c>
      <c r="C8" s="46">
        <f>'Расчёт областной дотации'!C5</f>
        <v>548.9391509433962</v>
      </c>
      <c r="D8" s="46">
        <f>B8+C8</f>
        <v>2711.3391509433964</v>
      </c>
      <c r="E8" s="46"/>
      <c r="F8" s="46"/>
      <c r="G8" s="46">
        <f>C8+E8</f>
        <v>548.9391509433962</v>
      </c>
      <c r="H8" s="46">
        <f>D8+E8</f>
        <v>2711.3391509433964</v>
      </c>
      <c r="I8" s="46">
        <f>Репрезент!H6</f>
        <v>4219</v>
      </c>
      <c r="J8" s="46">
        <v>56.7</v>
      </c>
      <c r="K8" s="46">
        <f aca="true" t="shared" si="0" ref="K8:K13">I8-H8-J8</f>
        <v>1450.9608490566036</v>
      </c>
      <c r="L8" s="46">
        <f>G8+K8</f>
        <v>1999.8999999999996</v>
      </c>
      <c r="M8" s="16"/>
    </row>
    <row r="9" spans="1:13" ht="15.75">
      <c r="A9" s="8" t="s">
        <v>37</v>
      </c>
      <c r="B9" s="46">
        <v>1637.4</v>
      </c>
      <c r="C9" s="46">
        <f>'Расчёт областной дотации'!C6</f>
        <v>512.3432075471696</v>
      </c>
      <c r="D9" s="46">
        <f aca="true" t="shared" si="1" ref="D9:D15">B9+C9</f>
        <v>2149.7432075471697</v>
      </c>
      <c r="E9" s="46"/>
      <c r="F9" s="46"/>
      <c r="G9" s="46">
        <f>C9+E9</f>
        <v>512.3432075471696</v>
      </c>
      <c r="H9" s="46">
        <f aca="true" t="shared" si="2" ref="H9:H15">D9+E9</f>
        <v>2149.7432075471697</v>
      </c>
      <c r="I9" s="46">
        <f>Репрезент!H7</f>
        <v>3407.5</v>
      </c>
      <c r="J9" s="46">
        <v>58</v>
      </c>
      <c r="K9" s="46">
        <f t="shared" si="0"/>
        <v>1199.7567924528303</v>
      </c>
      <c r="L9" s="46">
        <f aca="true" t="shared" si="3" ref="L9:L14">G9+K9</f>
        <v>1712.1</v>
      </c>
      <c r="M9" s="16"/>
    </row>
    <row r="10" spans="1:13" ht="15.75">
      <c r="A10" s="8" t="s">
        <v>38</v>
      </c>
      <c r="B10" s="46">
        <v>848.3</v>
      </c>
      <c r="C10" s="46">
        <f>'Расчёт областной дотации'!C7</f>
        <v>402.5563773584905</v>
      </c>
      <c r="D10" s="46">
        <f t="shared" si="1"/>
        <v>1250.8563773584906</v>
      </c>
      <c r="E10" s="46"/>
      <c r="F10" s="46"/>
      <c r="G10" s="46">
        <f aca="true" t="shared" si="4" ref="G10:G15">C10+E10</f>
        <v>402.5563773584905</v>
      </c>
      <c r="H10" s="46">
        <f t="shared" si="2"/>
        <v>1250.8563773584906</v>
      </c>
      <c r="I10" s="46">
        <f>Репрезент!H8</f>
        <v>3062</v>
      </c>
      <c r="J10" s="46">
        <v>31</v>
      </c>
      <c r="K10" s="46">
        <f t="shared" si="0"/>
        <v>1780.1436226415094</v>
      </c>
      <c r="L10" s="46">
        <f t="shared" si="3"/>
        <v>2182.7</v>
      </c>
      <c r="M10" s="16"/>
    </row>
    <row r="11" spans="1:13" ht="15.75">
      <c r="A11" s="8" t="s">
        <v>39</v>
      </c>
      <c r="B11" s="46">
        <v>1494.5</v>
      </c>
      <c r="C11" s="46">
        <f>'Расчёт областной дотации'!C8</f>
        <v>695.3219245283018</v>
      </c>
      <c r="D11" s="46">
        <f t="shared" si="1"/>
        <v>2189.8219245283017</v>
      </c>
      <c r="E11" s="46"/>
      <c r="F11" s="46"/>
      <c r="G11" s="46">
        <f t="shared" si="4"/>
        <v>695.3219245283018</v>
      </c>
      <c r="H11" s="46">
        <f t="shared" si="2"/>
        <v>2189.8219245283017</v>
      </c>
      <c r="I11" s="46">
        <f>Репрезент!H9</f>
        <v>4662.7</v>
      </c>
      <c r="J11" s="46">
        <v>60</v>
      </c>
      <c r="K11" s="46">
        <f t="shared" si="0"/>
        <v>2412.878075471698</v>
      </c>
      <c r="L11" s="46">
        <f t="shared" si="3"/>
        <v>3108.2</v>
      </c>
      <c r="M11" s="16"/>
    </row>
    <row r="12" spans="1:13" ht="15.75">
      <c r="A12" s="8" t="s">
        <v>40</v>
      </c>
      <c r="B12" s="46">
        <v>1503.1</v>
      </c>
      <c r="C12" s="46">
        <f>'Расчёт областной дотации'!C9</f>
        <v>329.3634905660377</v>
      </c>
      <c r="D12" s="46">
        <f t="shared" si="1"/>
        <v>1832.4634905660375</v>
      </c>
      <c r="E12" s="46"/>
      <c r="F12" s="46"/>
      <c r="G12" s="46">
        <f>C12+E12</f>
        <v>329.3634905660377</v>
      </c>
      <c r="H12" s="46">
        <f t="shared" si="2"/>
        <v>1832.4634905660375</v>
      </c>
      <c r="I12" s="46">
        <f>Репрезент!H10</f>
        <v>3473.5</v>
      </c>
      <c r="J12" s="46">
        <v>56</v>
      </c>
      <c r="K12" s="46">
        <f t="shared" si="0"/>
        <v>1585.0365094339625</v>
      </c>
      <c r="L12" s="46">
        <f t="shared" si="3"/>
        <v>1914.4</v>
      </c>
      <c r="M12" s="16"/>
    </row>
    <row r="13" spans="1:13" ht="15.75">
      <c r="A13" s="8" t="s">
        <v>41</v>
      </c>
      <c r="B13" s="46">
        <v>1391.2</v>
      </c>
      <c r="C13" s="46">
        <f>'Расчёт областной дотации'!C10</f>
        <v>475.7482641509433</v>
      </c>
      <c r="D13" s="46">
        <f t="shared" si="1"/>
        <v>1866.9482641509435</v>
      </c>
      <c r="E13" s="46"/>
      <c r="F13" s="46"/>
      <c r="G13" s="46">
        <f t="shared" si="4"/>
        <v>475.7482641509433</v>
      </c>
      <c r="H13" s="46">
        <f t="shared" si="2"/>
        <v>1866.9482641509435</v>
      </c>
      <c r="I13" s="46">
        <f>Репрезент!H11</f>
        <v>3414.4</v>
      </c>
      <c r="J13" s="46">
        <v>40</v>
      </c>
      <c r="K13" s="46">
        <f t="shared" si="0"/>
        <v>1507.4517358490566</v>
      </c>
      <c r="L13" s="46">
        <f t="shared" si="3"/>
        <v>1983.1999999999998</v>
      </c>
      <c r="M13" s="16"/>
    </row>
    <row r="14" spans="1:13" ht="15.75">
      <c r="A14" s="8" t="s">
        <v>42</v>
      </c>
      <c r="B14" s="46">
        <v>13997.4</v>
      </c>
      <c r="C14" s="46">
        <f>'Расчёт областной дотации'!C11</f>
        <v>2854.48358490566</v>
      </c>
      <c r="D14" s="46">
        <f t="shared" si="1"/>
        <v>16851.88358490566</v>
      </c>
      <c r="E14" s="46"/>
      <c r="F14" s="46"/>
      <c r="G14" s="46">
        <f t="shared" si="4"/>
        <v>2854.48358490566</v>
      </c>
      <c r="H14" s="46">
        <f t="shared" si="2"/>
        <v>16851.88358490566</v>
      </c>
      <c r="I14" s="46">
        <f>Репрезент!H12</f>
        <v>19113</v>
      </c>
      <c r="J14" s="46">
        <v>439</v>
      </c>
      <c r="K14" s="46"/>
      <c r="L14" s="46">
        <f t="shared" si="3"/>
        <v>2854.48358490566</v>
      </c>
      <c r="M14" s="16"/>
    </row>
    <row r="15" spans="1:13" ht="16.5" customHeight="1">
      <c r="A15" s="35" t="s">
        <v>43</v>
      </c>
      <c r="B15" s="44">
        <f>SUM(B8:B14)</f>
        <v>23034.300000000003</v>
      </c>
      <c r="C15" s="44">
        <f>SUM(C8:C14)</f>
        <v>5818.755999999999</v>
      </c>
      <c r="D15" s="42">
        <f t="shared" si="1"/>
        <v>28853.056000000004</v>
      </c>
      <c r="E15" s="43">
        <f>SUM(E8:E14)</f>
        <v>0</v>
      </c>
      <c r="F15" s="43"/>
      <c r="G15" s="43">
        <f t="shared" si="4"/>
        <v>5818.755999999999</v>
      </c>
      <c r="H15" s="43">
        <f t="shared" si="2"/>
        <v>28853.056000000004</v>
      </c>
      <c r="I15" s="43">
        <f>SUM(I8:I14)</f>
        <v>41352.100000000006</v>
      </c>
      <c r="J15" s="43">
        <f>B15*5%</f>
        <v>1151.7150000000001</v>
      </c>
      <c r="K15" s="43">
        <f>SUM(K8:K14)+0.01</f>
        <v>9936.23758490566</v>
      </c>
      <c r="L15" s="43">
        <f>SUM(L8:L14)</f>
        <v>15754.983584905656</v>
      </c>
      <c r="M15" s="16"/>
    </row>
    <row r="18" spans="1:10" ht="15.75">
      <c r="A18" s="69" t="s">
        <v>64</v>
      </c>
      <c r="B18" s="69"/>
      <c r="C18" s="69"/>
      <c r="D18" s="69"/>
      <c r="E18" s="69"/>
      <c r="F18" s="69"/>
      <c r="G18" s="69"/>
      <c r="H18" s="69"/>
      <c r="I18" s="38"/>
      <c r="J18" s="38"/>
    </row>
    <row r="19" spans="1:10" ht="15.7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5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5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2:7" ht="15.75">
      <c r="B22" s="45"/>
      <c r="C22" s="45"/>
      <c r="D22" s="45"/>
      <c r="E22" s="45"/>
      <c r="F22" s="45"/>
      <c r="G22" s="49"/>
    </row>
    <row r="23" spans="2:7" ht="15.75">
      <c r="B23" s="45"/>
      <c r="C23" s="45"/>
      <c r="D23" s="45"/>
      <c r="E23" s="45"/>
      <c r="F23" s="45"/>
      <c r="G23" s="49"/>
    </row>
    <row r="24" spans="2:7" ht="15.75">
      <c r="B24" s="45"/>
      <c r="C24" s="45"/>
      <c r="D24" s="45"/>
      <c r="E24" s="45"/>
      <c r="F24" s="45"/>
      <c r="G24" s="49"/>
    </row>
    <row r="25" spans="2:7" ht="15.75">
      <c r="B25" s="45"/>
      <c r="C25" s="45"/>
      <c r="D25" s="45"/>
      <c r="E25" s="45"/>
      <c r="F25" s="45"/>
      <c r="G25" s="49"/>
    </row>
    <row r="26" spans="2:7" ht="15.75">
      <c r="B26" s="45"/>
      <c r="C26" s="45"/>
      <c r="D26" s="45"/>
      <c r="E26" s="45"/>
      <c r="F26" s="45"/>
      <c r="G26" s="49"/>
    </row>
    <row r="27" spans="2:7" ht="15.75">
      <c r="B27" s="45"/>
      <c r="C27" s="45"/>
      <c r="D27" s="45"/>
      <c r="E27" s="45"/>
      <c r="F27" s="45"/>
      <c r="G27" s="49"/>
    </row>
    <row r="28" spans="2:7" ht="15.75">
      <c r="B28" s="45"/>
      <c r="C28" s="45"/>
      <c r="D28" s="45"/>
      <c r="E28" s="45"/>
      <c r="F28" s="45"/>
      <c r="G28" s="49"/>
    </row>
    <row r="29" spans="2:7" ht="12.75">
      <c r="B29" s="45"/>
      <c r="C29" s="45"/>
      <c r="D29" s="45"/>
      <c r="E29" s="45"/>
      <c r="F29" s="45"/>
      <c r="G29" s="45"/>
    </row>
  </sheetData>
  <sheetProtection/>
  <mergeCells count="13">
    <mergeCell ref="A2:H2"/>
    <mergeCell ref="A18:H18"/>
    <mergeCell ref="L5:L6"/>
    <mergeCell ref="K5:K6"/>
    <mergeCell ref="I5:I6"/>
    <mergeCell ref="J5:J6"/>
    <mergeCell ref="A5:A6"/>
    <mergeCell ref="N7:O7"/>
    <mergeCell ref="N5:N6"/>
    <mergeCell ref="B5:D5"/>
    <mergeCell ref="E5:E6"/>
    <mergeCell ref="H5:H6"/>
    <mergeCell ref="G5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19.875" style="0" customWidth="1"/>
  </cols>
  <sheetData>
    <row r="2" ht="12.75">
      <c r="A2" t="s">
        <v>53</v>
      </c>
    </row>
    <row r="4" ht="12.75">
      <c r="G4" s="22" t="s">
        <v>55</v>
      </c>
    </row>
    <row r="5" spans="1:9" ht="12.75" customHeight="1">
      <c r="A5" s="59" t="s">
        <v>10</v>
      </c>
      <c r="B5" s="73" t="s">
        <v>47</v>
      </c>
      <c r="C5" s="73"/>
      <c r="D5" s="73"/>
      <c r="E5" s="59" t="s">
        <v>33</v>
      </c>
      <c r="F5" s="59" t="s">
        <v>34</v>
      </c>
      <c r="G5" s="59" t="s">
        <v>52</v>
      </c>
      <c r="H5" s="59" t="s">
        <v>54</v>
      </c>
      <c r="I5" s="59" t="s">
        <v>48</v>
      </c>
    </row>
    <row r="6" spans="1:9" ht="55.5" customHeight="1">
      <c r="A6" s="72"/>
      <c r="B6" s="21" t="s">
        <v>49</v>
      </c>
      <c r="C6" s="21" t="s">
        <v>50</v>
      </c>
      <c r="D6" s="21" t="s">
        <v>51</v>
      </c>
      <c r="E6" s="72"/>
      <c r="F6" s="72"/>
      <c r="G6" s="59"/>
      <c r="H6" s="59"/>
      <c r="I6" s="59"/>
    </row>
    <row r="7" spans="1:9" ht="12.75">
      <c r="A7" s="8"/>
      <c r="B7" s="23">
        <v>1</v>
      </c>
      <c r="C7" s="23">
        <v>2</v>
      </c>
      <c r="D7" s="23">
        <v>3</v>
      </c>
      <c r="E7" s="23">
        <v>4</v>
      </c>
      <c r="F7" s="23">
        <v>5</v>
      </c>
      <c r="G7" s="23">
        <v>6</v>
      </c>
      <c r="H7" s="23">
        <v>7</v>
      </c>
      <c r="I7" s="8"/>
    </row>
    <row r="8" spans="1:9" ht="12.75">
      <c r="A8" s="8" t="s">
        <v>36</v>
      </c>
      <c r="B8" s="8">
        <v>1043.1</v>
      </c>
      <c r="C8" s="8">
        <v>1025</v>
      </c>
      <c r="D8" s="8">
        <f aca="true" t="shared" si="0" ref="D8:D15">B8+C8</f>
        <v>2068.1</v>
      </c>
      <c r="E8" s="8">
        <v>2342.1</v>
      </c>
      <c r="F8" s="24">
        <f aca="true" t="shared" si="1" ref="F8:F15">D8-E8</f>
        <v>-274</v>
      </c>
      <c r="G8" s="24">
        <v>-91.9</v>
      </c>
      <c r="H8" s="27">
        <v>182.1</v>
      </c>
      <c r="I8" s="26">
        <f aca="true" t="shared" si="2" ref="I8:I15">C8+H8</f>
        <v>1207.1</v>
      </c>
    </row>
    <row r="9" spans="1:9" ht="12.75">
      <c r="A9" s="8" t="s">
        <v>37</v>
      </c>
      <c r="B9" s="8">
        <v>961</v>
      </c>
      <c r="C9" s="8">
        <v>886.2</v>
      </c>
      <c r="D9" s="8">
        <f t="shared" si="0"/>
        <v>1847.2</v>
      </c>
      <c r="E9" s="8">
        <v>2180.1</v>
      </c>
      <c r="F9" s="24">
        <f t="shared" si="1"/>
        <v>-332.89999999999986</v>
      </c>
      <c r="G9" s="24">
        <v>-84.6</v>
      </c>
      <c r="H9" s="27">
        <v>248.3</v>
      </c>
      <c r="I9" s="26">
        <f t="shared" si="2"/>
        <v>1134.5</v>
      </c>
    </row>
    <row r="10" spans="1:9" ht="12.75">
      <c r="A10" s="8" t="s">
        <v>38</v>
      </c>
      <c r="B10" s="8">
        <v>808.9</v>
      </c>
      <c r="C10" s="8">
        <v>648.7</v>
      </c>
      <c r="D10" s="8">
        <f t="shared" si="0"/>
        <v>1457.6</v>
      </c>
      <c r="E10" s="8">
        <v>1938.7</v>
      </c>
      <c r="F10" s="24">
        <f t="shared" si="1"/>
        <v>-481.10000000000014</v>
      </c>
      <c r="G10" s="24">
        <v>-73</v>
      </c>
      <c r="H10" s="27">
        <v>408.1</v>
      </c>
      <c r="I10" s="26">
        <f t="shared" si="2"/>
        <v>1056.8000000000002</v>
      </c>
    </row>
    <row r="11" spans="1:9" ht="12.75">
      <c r="A11" s="8" t="s">
        <v>39</v>
      </c>
      <c r="B11" s="8">
        <v>1748.8</v>
      </c>
      <c r="C11" s="8">
        <v>1175.4</v>
      </c>
      <c r="D11" s="8">
        <f t="shared" si="0"/>
        <v>2924.2</v>
      </c>
      <c r="E11" s="8">
        <v>3111.8</v>
      </c>
      <c r="F11" s="24">
        <f t="shared" si="1"/>
        <v>-187.60000000000036</v>
      </c>
      <c r="G11" s="24">
        <v>-150.9</v>
      </c>
      <c r="H11" s="27">
        <v>36.7</v>
      </c>
      <c r="I11" s="26">
        <f t="shared" si="2"/>
        <v>1212.1000000000001</v>
      </c>
    </row>
    <row r="12" spans="1:9" ht="12.75">
      <c r="A12" s="8" t="s">
        <v>40</v>
      </c>
      <c r="B12" s="8">
        <v>1092.8</v>
      </c>
      <c r="C12" s="8">
        <v>520</v>
      </c>
      <c r="D12" s="8">
        <f t="shared" si="0"/>
        <v>1612.8</v>
      </c>
      <c r="E12" s="8">
        <v>1770.9</v>
      </c>
      <c r="F12" s="24">
        <f t="shared" si="1"/>
        <v>-158.10000000000014</v>
      </c>
      <c r="G12" s="24">
        <v>-83.4</v>
      </c>
      <c r="H12" s="27">
        <v>74.7</v>
      </c>
      <c r="I12" s="26">
        <f t="shared" si="2"/>
        <v>594.7</v>
      </c>
    </row>
    <row r="13" spans="1:9" ht="12.75">
      <c r="A13" s="8" t="s">
        <v>41</v>
      </c>
      <c r="B13" s="8">
        <v>1254.6</v>
      </c>
      <c r="C13" s="8">
        <v>674.7</v>
      </c>
      <c r="D13" s="8">
        <f t="shared" si="0"/>
        <v>1929.3</v>
      </c>
      <c r="E13" s="8">
        <v>2209.9</v>
      </c>
      <c r="F13" s="24">
        <f t="shared" si="1"/>
        <v>-280.60000000000014</v>
      </c>
      <c r="G13" s="24">
        <v>-107.5</v>
      </c>
      <c r="H13" s="27">
        <v>173.1</v>
      </c>
      <c r="I13" s="26">
        <f t="shared" si="2"/>
        <v>847.8000000000001</v>
      </c>
    </row>
    <row r="14" spans="1:9" ht="12.75">
      <c r="A14" s="8" t="s">
        <v>42</v>
      </c>
      <c r="B14" s="8">
        <v>5539</v>
      </c>
      <c r="C14" s="8">
        <v>2917.4</v>
      </c>
      <c r="D14" s="8">
        <f t="shared" si="0"/>
        <v>8456.4</v>
      </c>
      <c r="E14" s="8">
        <f>9401.1</f>
        <v>9401.1</v>
      </c>
      <c r="F14" s="24">
        <f t="shared" si="1"/>
        <v>-944.7000000000007</v>
      </c>
      <c r="G14" s="24">
        <v>-357.1</v>
      </c>
      <c r="H14" s="27">
        <v>580.2</v>
      </c>
      <c r="I14" s="26">
        <f t="shared" si="2"/>
        <v>3497.6000000000004</v>
      </c>
    </row>
    <row r="15" spans="1:9" ht="12.75">
      <c r="A15" s="25" t="s">
        <v>43</v>
      </c>
      <c r="B15" s="28">
        <f>SUM(B8:B14)</f>
        <v>12448.2</v>
      </c>
      <c r="C15" s="28">
        <f>SUM(C8:C14)</f>
        <v>7847.4</v>
      </c>
      <c r="D15" s="28">
        <f t="shared" si="0"/>
        <v>20295.6</v>
      </c>
      <c r="E15" s="29">
        <f>SUM(E8:E14)</f>
        <v>22954.6</v>
      </c>
      <c r="F15" s="30">
        <f t="shared" si="1"/>
        <v>-2659</v>
      </c>
      <c r="G15" s="30"/>
      <c r="H15" s="31">
        <f>SUM(H8:H14)</f>
        <v>1703.2</v>
      </c>
      <c r="I15" s="29">
        <f t="shared" si="2"/>
        <v>9550.6</v>
      </c>
    </row>
    <row r="18" ht="12.75">
      <c r="A18" t="s">
        <v>44</v>
      </c>
    </row>
    <row r="21" ht="12.75">
      <c r="A21" t="s">
        <v>45</v>
      </c>
    </row>
  </sheetData>
  <sheetProtection/>
  <mergeCells count="7">
    <mergeCell ref="I5:I6"/>
    <mergeCell ref="A5:A6"/>
    <mergeCell ref="B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u401-3</dc:creator>
  <cp:keywords/>
  <dc:description/>
  <cp:lastModifiedBy>rukvod</cp:lastModifiedBy>
  <cp:lastPrinted>2020-10-02T11:01:25Z</cp:lastPrinted>
  <dcterms:created xsi:type="dcterms:W3CDTF">2005-08-15T10:36:31Z</dcterms:created>
  <dcterms:modified xsi:type="dcterms:W3CDTF">2020-10-26T04:14:05Z</dcterms:modified>
  <cp:category/>
  <cp:version/>
  <cp:contentType/>
  <cp:contentStatus/>
</cp:coreProperties>
</file>